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дороги+БДД" sheetId="1" r:id="rId1"/>
  </sheets>
  <definedNames>
    <definedName name="_xlnm.Print_Area" localSheetId="0">'дороги+БДД'!$A$1:$J$181</definedName>
  </definedNames>
  <calcPr fullCalcOnLoad="1"/>
</workbook>
</file>

<file path=xl/sharedStrings.xml><?xml version="1.0" encoding="utf-8"?>
<sst xmlns="http://schemas.openxmlformats.org/spreadsheetml/2006/main" count="337" uniqueCount="68">
  <si>
    <t>Областной бюджет</t>
  </si>
  <si>
    <t>Местный бюджет</t>
  </si>
  <si>
    <t>всего</t>
  </si>
  <si>
    <t>№ стр.</t>
  </si>
  <si>
    <t>Наименование мероприятия/Источники расходов на финансирование</t>
  </si>
  <si>
    <t>х</t>
  </si>
  <si>
    <t xml:space="preserve">                                     1. Капитальные вложения                                     </t>
  </si>
  <si>
    <t>Федеральный бюджет</t>
  </si>
  <si>
    <t xml:space="preserve">Внебюджетные источники   </t>
  </si>
  <si>
    <t xml:space="preserve">                                         2. Прочие нужды                                         </t>
  </si>
  <si>
    <t xml:space="preserve">Всего по направлению     
"Капитальные вложения",  
в том числе:             
</t>
  </si>
  <si>
    <t xml:space="preserve">Всего по направлению     
"Прочие нужды",  
в том числе:             
</t>
  </si>
  <si>
    <t>Всего по муниципальной подпрограмме 1 , в том числе:</t>
  </si>
  <si>
    <t>Всего по муниципальной подпрограмме 2, в том числе:</t>
  </si>
  <si>
    <t>ПОДПРОГРАММА 1"Развитие и обеспечение сохранности автомобильных дорог общего пользования местного значения Ирбитского муниципального образования"</t>
  </si>
  <si>
    <t>ПОДПРОГРАММА 2 "Повышение безопасности дорожного движения на территории Ирбитского муниципального образования"</t>
  </si>
  <si>
    <t>Всего по муниципальной программе  , в том числе:</t>
  </si>
  <si>
    <t>Бергюгинская территориальная администрация</t>
  </si>
  <si>
    <t>Горкинская территориальная администрация</t>
  </si>
  <si>
    <t>Дубская территориальная администрация</t>
  </si>
  <si>
    <t>Зайковская территориальная администрация</t>
  </si>
  <si>
    <t>Знаменская территориальная администрация</t>
  </si>
  <si>
    <t>Киргинская  территориальная администрация</t>
  </si>
  <si>
    <t xml:space="preserve"> Ключевская территориальная администрация</t>
  </si>
  <si>
    <t>Ницинская территориальная администрация</t>
  </si>
  <si>
    <t>Новгородовская территориальная администрация</t>
  </si>
  <si>
    <t>Осинцевская территориальная администрация</t>
  </si>
  <si>
    <t>Пионерская территориальная администрация</t>
  </si>
  <si>
    <t>Пьянковская территориальная администрация</t>
  </si>
  <si>
    <t>Ретневская территориальная администрация</t>
  </si>
  <si>
    <t>Речкаловская территориальная администрация</t>
  </si>
  <si>
    <t>Рудновская территориальная администрация</t>
  </si>
  <si>
    <t>Стриганская территориальная администрация</t>
  </si>
  <si>
    <t>Фоминская территориальная администрация</t>
  </si>
  <si>
    <t>Харловская территориальная администрация</t>
  </si>
  <si>
    <t>Номера целевых показателей, на достижение которых направлены мероприятия</t>
  </si>
  <si>
    <t>Местный бюджет(Управление образования)</t>
  </si>
  <si>
    <t>Объем расходов на выполнение мероприятий за счет всех источников ресурсного обеспечения,  рублей</t>
  </si>
  <si>
    <t>1.1.1.1, 1.1.1.2, 1.1.1.3</t>
  </si>
  <si>
    <t>администрация Ирбитского МО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</si>
  <si>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"Развитие транспортного комплекса в Ирбитском муниципальном образовании до 2024 года"</t>
  </si>
  <si>
    <t>Мероприятие 4. Обустройство автомобильных дорог общего пользования местного значения, всего, из них:</t>
  </si>
  <si>
    <t>Мероприятие 5. Субсидии на возмещение недополученных доходов юридическим лицам и индивидуальным предпринимателям осуществляющим пассажирские перевозки по социально-значимым маршрутам Ирбитского муниципального образования, всего, из них:</t>
  </si>
  <si>
    <t>Мероприятие 6. Содержание дорожной сети в населенных пунктах Ирбитского муниципального образования, всего, из них:</t>
  </si>
  <si>
    <t>Мероприятие 8.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БДД, всего, из них:</t>
  </si>
  <si>
    <t>Мероприятие 9.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образования, всего, из них:</t>
  </si>
  <si>
    <t>Мероприятие 10. Приобретение бланков специального разрешения на движение по автомобильным дорогам тяжеловестного и (или) крупногабаритного транспортного средства, всего, из них:</t>
  </si>
  <si>
    <t>Горкинская ТА</t>
  </si>
  <si>
    <t>Мероприятие 15. 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образования, всего, из них:</t>
  </si>
  <si>
    <t>2.1.1.1, 2.1.1.2, 2.1.1.3</t>
  </si>
  <si>
    <t>2.1.2.1, 2.1.2.2</t>
  </si>
  <si>
    <t>2.1.1.4</t>
  </si>
  <si>
    <t>2.1.1.1</t>
  </si>
  <si>
    <t>Мероприятие 3. Услуги лаборатории по испытанию дорожно-строительных материалов, всего, из них:</t>
  </si>
  <si>
    <t>Мероприятие 1.  Строительство и реконструкция автомобильных дорог и мостов общего пользования местного значения Ирбитского района Свердловской области, всего, из них:</t>
  </si>
  <si>
    <t>Гаёвская ТА</t>
  </si>
  <si>
    <t>Килачёвская территориальная администрацият</t>
  </si>
  <si>
    <t>Гаёвская  территориальная администрация</t>
  </si>
  <si>
    <t xml:space="preserve"> Килачёвская территориальная администрация</t>
  </si>
  <si>
    <t>Чёрновская территориальная администрация</t>
  </si>
  <si>
    <t>Мероприятие 16. Актуализация проекта организации дорожнго движения и паспортизация автомобильных дорог, всего, из них:</t>
  </si>
  <si>
    <t>Мероприятие 7. Освещение  дорожной сети в населенных пунктах Ирбитского муниципального образования, из них:</t>
  </si>
  <si>
    <t>1.1.1.1, 1.1.1.2,
1.1.1.3</t>
  </si>
  <si>
    <t>Мероприятие 1. Капитальный ремонт, ремонт (демонтаж) автомобильных дорог и мостов общего пользования местного значения Ирбитского района Свердловской области, всего, из них:</t>
  </si>
  <si>
    <t>Мероприятие 2. Разработка проектно-сметной документации на объекты капитального ремонта автомобильных дорог и мостов общего пользования местного значения, всего, из них:</t>
  </si>
  <si>
    <t>2.1.1.5</t>
  </si>
  <si>
    <t>Приложение 1 к постановлению администрации Ирбитского МО от                                   г №              -ПА Приложение № 2 к муниципальной программе "Развитие транспортного комплекса в Ирбитском муниципальном образовании до 2024 года</t>
  </si>
  <si>
    <t>Мероприятие 2. Строительство и реконструкция автомобильных дорог и мостов общего пользования местного значения, всего, из них: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</si>
</sst>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#,##0.00000"/>
    <numFmt numFmtId="178" formatCode="#,##0.0"/>
    <numFmt numFmtId="179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Liberation Serif"/>
      <family val="1"/>
    </font>
    <font>
      <b/>
      <sz val="11"/>
      <color indexed="8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2"/>
      <name val="Liberation Serif"/>
      <family val="1"/>
    </font>
    <font>
      <sz val="12"/>
      <color indexed="8"/>
      <name val="Liberation Serif"/>
      <family val="1"/>
    </font>
    <font>
      <sz val="12"/>
      <name val="Liberation Serif"/>
      <family val="1"/>
    </font>
    <font>
      <b/>
      <sz val="12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2"/>
      <color theme="1"/>
      <name val="Liberation Serif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4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4" fontId="6" fillId="0" borderId="15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4" fontId="6" fillId="34" borderId="13" xfId="0" applyNumberFormat="1" applyFont="1" applyFill="1" applyBorder="1" applyAlignment="1">
      <alignment vertical="top" wrapText="1"/>
    </xf>
    <xf numFmtId="4" fontId="7" fillId="33" borderId="13" xfId="0" applyNumberFormat="1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179" fontId="9" fillId="0" borderId="13" xfId="58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vertical="top" wrapText="1"/>
    </xf>
    <xf numFmtId="4" fontId="9" fillId="33" borderId="14" xfId="0" applyNumberFormat="1" applyFont="1" applyFill="1" applyBorder="1" applyAlignment="1">
      <alignment vertical="top" wrapText="1"/>
    </xf>
    <xf numFmtId="4" fontId="9" fillId="33" borderId="13" xfId="0" applyNumberFormat="1" applyFont="1" applyFill="1" applyBorder="1" applyAlignment="1">
      <alignment vertical="top" wrapText="1"/>
    </xf>
    <xf numFmtId="4" fontId="9" fillId="0" borderId="14" xfId="0" applyNumberFormat="1" applyFont="1" applyFill="1" applyBorder="1" applyAlignment="1">
      <alignment vertical="top" wrapText="1"/>
    </xf>
    <xf numFmtId="0" fontId="10" fillId="33" borderId="13" xfId="0" applyFont="1" applyFill="1" applyBorder="1" applyAlignment="1">
      <alignment horizontal="left" wrapText="1"/>
    </xf>
    <xf numFmtId="4" fontId="10" fillId="33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0" fontId="6" fillId="35" borderId="13" xfId="0" applyFont="1" applyFill="1" applyBorder="1" applyAlignment="1">
      <alignment vertical="top" wrapText="1"/>
    </xf>
    <xf numFmtId="4" fontId="6" fillId="36" borderId="13" xfId="0" applyNumberFormat="1" applyFont="1" applyFill="1" applyBorder="1" applyAlignment="1">
      <alignment vertical="top" wrapText="1"/>
    </xf>
    <xf numFmtId="0" fontId="5" fillId="36" borderId="13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vertical="top" wrapText="1"/>
    </xf>
    <xf numFmtId="4" fontId="6" fillId="36" borderId="15" xfId="0" applyNumberFormat="1" applyFont="1" applyFill="1" applyBorder="1" applyAlignment="1">
      <alignment vertical="top" wrapText="1"/>
    </xf>
    <xf numFmtId="0" fontId="5" fillId="36" borderId="15" xfId="0" applyFont="1" applyFill="1" applyBorder="1" applyAlignment="1">
      <alignment horizontal="center" vertical="center"/>
    </xf>
    <xf numFmtId="4" fontId="6" fillId="37" borderId="13" xfId="0" applyNumberFormat="1" applyFont="1" applyFill="1" applyBorder="1" applyAlignment="1">
      <alignment vertical="top" wrapText="1"/>
    </xf>
    <xf numFmtId="0" fontId="5" fillId="35" borderId="13" xfId="0" applyFont="1" applyFill="1" applyBorder="1" applyAlignment="1">
      <alignment horizontal="center" vertical="center"/>
    </xf>
    <xf numFmtId="4" fontId="5" fillId="35" borderId="13" xfId="0" applyNumberFormat="1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4" fontId="5" fillId="36" borderId="13" xfId="0" applyNumberFormat="1" applyFont="1" applyFill="1" applyBorder="1" applyAlignment="1">
      <alignment vertical="top" wrapText="1"/>
    </xf>
    <xf numFmtId="0" fontId="5" fillId="36" borderId="13" xfId="0" applyFont="1" applyFill="1" applyBorder="1" applyAlignment="1">
      <alignment horizontal="center" vertical="center"/>
    </xf>
    <xf numFmtId="4" fontId="43" fillId="0" borderId="13" xfId="0" applyNumberFormat="1" applyFont="1" applyBorder="1" applyAlignment="1">
      <alignment/>
    </xf>
    <xf numFmtId="4" fontId="43" fillId="0" borderId="13" xfId="0" applyNumberFormat="1" applyFont="1" applyBorder="1" applyAlignment="1">
      <alignment/>
    </xf>
    <xf numFmtId="4" fontId="5" fillId="37" borderId="13" xfId="0" applyNumberFormat="1" applyFont="1" applyFill="1" applyBorder="1" applyAlignment="1">
      <alignment vertical="top" wrapText="1"/>
    </xf>
    <xf numFmtId="4" fontId="44" fillId="37" borderId="13" xfId="0" applyNumberFormat="1" applyFont="1" applyFill="1" applyBorder="1" applyAlignment="1">
      <alignment/>
    </xf>
    <xf numFmtId="4" fontId="43" fillId="37" borderId="13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SheetLayoutView="100" zoomScalePageLayoutView="0" workbookViewId="0" topLeftCell="A1">
      <pane ySplit="8" topLeftCell="A59" activePane="bottomLeft" state="frozen"/>
      <selection pane="topLeft" activeCell="A1" sqref="A1"/>
      <selection pane="bottomLeft" activeCell="G58" sqref="G58"/>
    </sheetView>
  </sheetViews>
  <sheetFormatPr defaultColWidth="9.140625" defaultRowHeight="15"/>
  <cols>
    <col min="1" max="1" width="4.421875" style="1" customWidth="1"/>
    <col min="2" max="2" width="59.28125" style="2" customWidth="1"/>
    <col min="3" max="3" width="17.28125" style="2" customWidth="1"/>
    <col min="4" max="4" width="17.7109375" style="2" customWidth="1"/>
    <col min="5" max="5" width="17.7109375" style="1" customWidth="1"/>
    <col min="6" max="9" width="16.28125" style="1" customWidth="1"/>
    <col min="10" max="10" width="11.8515625" style="2" customWidth="1"/>
    <col min="11" max="16384" width="9.140625" style="2" customWidth="1"/>
  </cols>
  <sheetData>
    <row r="1" spans="4:9" ht="4.5" customHeight="1">
      <c r="D1" s="76"/>
      <c r="E1" s="76"/>
      <c r="F1" s="76"/>
      <c r="G1" s="76"/>
      <c r="H1" s="76"/>
      <c r="I1" s="76"/>
    </row>
    <row r="2" spans="4:10" ht="56.25" customHeight="1" hidden="1">
      <c r="D2" s="76"/>
      <c r="E2" s="76"/>
      <c r="F2" s="76"/>
      <c r="G2" s="76"/>
      <c r="H2" s="76"/>
      <c r="I2" s="76"/>
      <c r="J2" s="3"/>
    </row>
    <row r="3" spans="4:10" ht="61.5" customHeight="1">
      <c r="D3" s="4"/>
      <c r="E3" s="4"/>
      <c r="F3" s="4"/>
      <c r="G3" s="75" t="s">
        <v>66</v>
      </c>
      <c r="H3" s="75"/>
      <c r="I3" s="75"/>
      <c r="J3" s="75"/>
    </row>
    <row r="4" spans="4:10" ht="3" customHeight="1">
      <c r="D4" s="4"/>
      <c r="E4" s="4"/>
      <c r="F4" s="4"/>
      <c r="G4" s="4"/>
      <c r="H4" s="4"/>
      <c r="I4" s="4"/>
      <c r="J4" s="3"/>
    </row>
    <row r="5" spans="1:10" ht="45" customHeight="1">
      <c r="A5" s="60" t="s">
        <v>40</v>
      </c>
      <c r="B5" s="61"/>
      <c r="C5" s="61"/>
      <c r="D5" s="61"/>
      <c r="E5" s="62"/>
      <c r="F5" s="6"/>
      <c r="G5" s="6"/>
      <c r="H5" s="6"/>
      <c r="I5" s="6"/>
      <c r="J5" s="7"/>
    </row>
    <row r="6" spans="1:10" ht="9.75" customHeight="1">
      <c r="A6" s="5"/>
      <c r="B6" s="5"/>
      <c r="C6" s="5"/>
      <c r="D6" s="77"/>
      <c r="E6" s="77"/>
      <c r="F6" s="8"/>
      <c r="G6" s="8"/>
      <c r="H6" s="8"/>
      <c r="I6" s="8"/>
      <c r="J6" s="9"/>
    </row>
    <row r="7" spans="1:10" ht="28.5" customHeight="1">
      <c r="A7" s="63" t="s">
        <v>3</v>
      </c>
      <c r="B7" s="64" t="s">
        <v>4</v>
      </c>
      <c r="C7" s="78" t="s">
        <v>37</v>
      </c>
      <c r="D7" s="79"/>
      <c r="E7" s="79"/>
      <c r="F7" s="79"/>
      <c r="G7" s="79"/>
      <c r="H7" s="79"/>
      <c r="I7" s="80"/>
      <c r="J7" s="65" t="s">
        <v>35</v>
      </c>
    </row>
    <row r="8" spans="1:10" ht="21" customHeight="1">
      <c r="A8" s="64"/>
      <c r="B8" s="65"/>
      <c r="C8" s="10" t="s">
        <v>2</v>
      </c>
      <c r="D8" s="10">
        <v>2019</v>
      </c>
      <c r="E8" s="10">
        <v>2020</v>
      </c>
      <c r="F8" s="10">
        <v>2021</v>
      </c>
      <c r="G8" s="10">
        <v>2022</v>
      </c>
      <c r="H8" s="10">
        <v>2023</v>
      </c>
      <c r="I8" s="10">
        <v>2024</v>
      </c>
      <c r="J8" s="65"/>
    </row>
    <row r="9" spans="1:10" ht="14.25">
      <c r="A9" s="11">
        <v>1</v>
      </c>
      <c r="B9" s="12">
        <v>2</v>
      </c>
      <c r="C9" s="12">
        <v>3</v>
      </c>
      <c r="D9" s="12"/>
      <c r="E9" s="12">
        <v>7</v>
      </c>
      <c r="F9" s="12"/>
      <c r="G9" s="12"/>
      <c r="H9" s="12"/>
      <c r="I9" s="12"/>
      <c r="J9" s="12">
        <v>8</v>
      </c>
    </row>
    <row r="10" spans="1:10" ht="14.25">
      <c r="A10" s="11">
        <v>1</v>
      </c>
      <c r="B10" s="13" t="s">
        <v>16</v>
      </c>
      <c r="C10" s="14">
        <f>D10+E10+F10+G10+H10+I10</f>
        <v>577482800.29</v>
      </c>
      <c r="D10" s="14">
        <f aca="true" t="shared" si="0" ref="D10:I10">D14+D13+D12+D11</f>
        <v>95689178.95</v>
      </c>
      <c r="E10" s="14">
        <f>E14+E13+E12+E11</f>
        <v>113939556.76</v>
      </c>
      <c r="F10" s="14">
        <f t="shared" si="0"/>
        <v>114834064.58</v>
      </c>
      <c r="G10" s="14">
        <f t="shared" si="0"/>
        <v>86665000</v>
      </c>
      <c r="H10" s="14">
        <f t="shared" si="0"/>
        <v>90965000</v>
      </c>
      <c r="I10" s="14">
        <f t="shared" si="0"/>
        <v>75390000</v>
      </c>
      <c r="J10" s="12" t="s">
        <v>5</v>
      </c>
    </row>
    <row r="11" spans="1:10" ht="14.25">
      <c r="A11" s="11">
        <v>2</v>
      </c>
      <c r="B11" s="15" t="s">
        <v>7</v>
      </c>
      <c r="C11" s="14">
        <f>D11+E11+F11+G11+H11+I11</f>
        <v>0</v>
      </c>
      <c r="D11" s="14">
        <f aca="true" t="shared" si="1" ref="D11:I13">D75+D29</f>
        <v>0</v>
      </c>
      <c r="E11" s="14">
        <f t="shared" si="1"/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2" t="s">
        <v>5</v>
      </c>
    </row>
    <row r="12" spans="1:10" ht="14.25">
      <c r="A12" s="11">
        <v>3</v>
      </c>
      <c r="B12" s="15" t="s">
        <v>0</v>
      </c>
      <c r="C12" s="14">
        <f>D12+E12+F12+G12+H12+I12</f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2" t="s">
        <v>5</v>
      </c>
    </row>
    <row r="13" spans="1:10" ht="14.25">
      <c r="A13" s="11">
        <v>4</v>
      </c>
      <c r="B13" s="15" t="s">
        <v>1</v>
      </c>
      <c r="C13" s="14">
        <f>D13+E13+F13+G13+H13+I13</f>
        <v>575482800.29</v>
      </c>
      <c r="D13" s="14">
        <f t="shared" si="1"/>
        <v>94689178.95</v>
      </c>
      <c r="E13" s="14">
        <f>E77+E31</f>
        <v>112939556.76</v>
      </c>
      <c r="F13" s="14">
        <f t="shared" si="1"/>
        <v>114834064.58</v>
      </c>
      <c r="G13" s="14">
        <f t="shared" si="1"/>
        <v>86665000</v>
      </c>
      <c r="H13" s="14">
        <f t="shared" si="1"/>
        <v>90965000</v>
      </c>
      <c r="I13" s="14">
        <f t="shared" si="1"/>
        <v>75390000</v>
      </c>
      <c r="J13" s="12" t="s">
        <v>5</v>
      </c>
    </row>
    <row r="14" spans="1:10" ht="14.25">
      <c r="A14" s="11">
        <v>5</v>
      </c>
      <c r="B14" s="15" t="s">
        <v>8</v>
      </c>
      <c r="C14" s="14">
        <f>D14+E14+F14+G14+H14+I14</f>
        <v>2000000</v>
      </c>
      <c r="D14" s="14">
        <f>D78+D32</f>
        <v>1000000</v>
      </c>
      <c r="E14" s="14">
        <f>E20+E26</f>
        <v>1000000</v>
      </c>
      <c r="F14" s="14">
        <f>F20+F26</f>
        <v>0</v>
      </c>
      <c r="G14" s="14">
        <f>G20+G26</f>
        <v>0</v>
      </c>
      <c r="H14" s="14">
        <f>H20+H26</f>
        <v>0</v>
      </c>
      <c r="I14" s="14">
        <f>I20+I26</f>
        <v>0</v>
      </c>
      <c r="J14" s="12" t="s">
        <v>5</v>
      </c>
    </row>
    <row r="15" spans="1:10" ht="14.25">
      <c r="A15" s="11">
        <v>6</v>
      </c>
      <c r="B15" s="16" t="s">
        <v>6</v>
      </c>
      <c r="C15" s="17"/>
      <c r="D15" s="17"/>
      <c r="E15" s="18"/>
      <c r="F15" s="18"/>
      <c r="G15" s="18"/>
      <c r="H15" s="18"/>
      <c r="I15" s="18"/>
      <c r="J15" s="19"/>
    </row>
    <row r="16" spans="1:10" ht="15" customHeight="1">
      <c r="A16" s="11">
        <v>7</v>
      </c>
      <c r="B16" s="13" t="s">
        <v>10</v>
      </c>
      <c r="C16" s="14">
        <f>D16+E16+F16+G16+H16+I16</f>
        <v>21039730</v>
      </c>
      <c r="D16" s="14">
        <f aca="true" t="shared" si="2" ref="D16:I16">D20+D19+D18+D17</f>
        <v>3200000</v>
      </c>
      <c r="E16" s="14">
        <f t="shared" si="2"/>
        <v>3200000</v>
      </c>
      <c r="F16" s="14">
        <f t="shared" si="2"/>
        <v>3200000</v>
      </c>
      <c r="G16" s="14">
        <f t="shared" si="2"/>
        <v>3439730</v>
      </c>
      <c r="H16" s="14">
        <f t="shared" si="2"/>
        <v>8000000</v>
      </c>
      <c r="I16" s="14">
        <f t="shared" si="2"/>
        <v>0</v>
      </c>
      <c r="J16" s="12"/>
    </row>
    <row r="17" spans="1:10" ht="14.25">
      <c r="A17" s="11">
        <v>8</v>
      </c>
      <c r="B17" s="15" t="s">
        <v>7</v>
      </c>
      <c r="C17" s="14">
        <f>D17+E17+F17+G17+H17+I17</f>
        <v>0</v>
      </c>
      <c r="D17" s="14">
        <f aca="true" t="shared" si="3" ref="D17:I20">D81+D35</f>
        <v>0</v>
      </c>
      <c r="E17" s="14">
        <f t="shared" si="3"/>
        <v>0</v>
      </c>
      <c r="F17" s="14">
        <f t="shared" si="3"/>
        <v>0</v>
      </c>
      <c r="G17" s="14">
        <f t="shared" si="3"/>
        <v>0</v>
      </c>
      <c r="H17" s="14">
        <f t="shared" si="3"/>
        <v>0</v>
      </c>
      <c r="I17" s="14">
        <f t="shared" si="3"/>
        <v>0</v>
      </c>
      <c r="J17" s="12" t="s">
        <v>5</v>
      </c>
    </row>
    <row r="18" spans="1:10" ht="14.25">
      <c r="A18" s="11">
        <v>9</v>
      </c>
      <c r="B18" s="15" t="s">
        <v>0</v>
      </c>
      <c r="C18" s="14">
        <f>D18+E18+F18+G18+H18+I18</f>
        <v>0</v>
      </c>
      <c r="D18" s="14">
        <f t="shared" si="3"/>
        <v>0</v>
      </c>
      <c r="E18" s="14">
        <f t="shared" si="3"/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 t="shared" si="3"/>
        <v>0</v>
      </c>
      <c r="J18" s="12" t="s">
        <v>5</v>
      </c>
    </row>
    <row r="19" spans="1:10" ht="14.25">
      <c r="A19" s="11">
        <v>10</v>
      </c>
      <c r="B19" s="15" t="s">
        <v>1</v>
      </c>
      <c r="C19" s="14">
        <f>D19+E19+F19+G19+H19+I19</f>
        <v>21039730</v>
      </c>
      <c r="D19" s="14">
        <f t="shared" si="3"/>
        <v>3200000</v>
      </c>
      <c r="E19" s="14">
        <f t="shared" si="3"/>
        <v>3200000</v>
      </c>
      <c r="F19" s="14">
        <f t="shared" si="3"/>
        <v>3200000</v>
      </c>
      <c r="G19" s="14">
        <f t="shared" si="3"/>
        <v>3439730</v>
      </c>
      <c r="H19" s="14">
        <f t="shared" si="3"/>
        <v>8000000</v>
      </c>
      <c r="I19" s="14">
        <f t="shared" si="3"/>
        <v>0</v>
      </c>
      <c r="J19" s="12" t="s">
        <v>5</v>
      </c>
    </row>
    <row r="20" spans="1:10" ht="14.25">
      <c r="A20" s="11">
        <v>11</v>
      </c>
      <c r="B20" s="15" t="s">
        <v>8</v>
      </c>
      <c r="C20" s="14">
        <f>D20+E20+F20+G20+H20+I20</f>
        <v>0</v>
      </c>
      <c r="D20" s="14">
        <f t="shared" si="3"/>
        <v>0</v>
      </c>
      <c r="E20" s="14">
        <f t="shared" si="3"/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4">
        <f t="shared" si="3"/>
        <v>0</v>
      </c>
      <c r="J20" s="12" t="s">
        <v>5</v>
      </c>
    </row>
    <row r="21" spans="1:10" ht="14.25">
      <c r="A21" s="11">
        <v>12</v>
      </c>
      <c r="B21" s="16" t="s">
        <v>9</v>
      </c>
      <c r="C21" s="17"/>
      <c r="D21" s="17"/>
      <c r="E21" s="18"/>
      <c r="F21" s="18"/>
      <c r="G21" s="18"/>
      <c r="H21" s="18"/>
      <c r="I21" s="18"/>
      <c r="J21" s="19"/>
    </row>
    <row r="22" spans="1:10" ht="15" customHeight="1">
      <c r="A22" s="11">
        <v>13</v>
      </c>
      <c r="B22" s="13" t="s">
        <v>11</v>
      </c>
      <c r="C22" s="14">
        <f>D22+E22+F22+G22+H22+I22</f>
        <v>556443070.29</v>
      </c>
      <c r="D22" s="14">
        <f aca="true" t="shared" si="4" ref="D22:I22">D26+D25+D24+D23</f>
        <v>92489178.95</v>
      </c>
      <c r="E22" s="14">
        <f t="shared" si="4"/>
        <v>110739556.76</v>
      </c>
      <c r="F22" s="14">
        <f t="shared" si="4"/>
        <v>111634064.58</v>
      </c>
      <c r="G22" s="14">
        <f t="shared" si="4"/>
        <v>83225270</v>
      </c>
      <c r="H22" s="14">
        <f t="shared" si="4"/>
        <v>82965000</v>
      </c>
      <c r="I22" s="14">
        <f t="shared" si="4"/>
        <v>75390000</v>
      </c>
      <c r="J22" s="12" t="s">
        <v>5</v>
      </c>
    </row>
    <row r="23" spans="1:10" ht="14.25">
      <c r="A23" s="11">
        <v>14</v>
      </c>
      <c r="B23" s="15" t="s">
        <v>7</v>
      </c>
      <c r="C23" s="14">
        <f>D23+E23+F23+G23+H23+I23</f>
        <v>0</v>
      </c>
      <c r="D23" s="14">
        <f aca="true" t="shared" si="5" ref="D23:I26">D87+D51</f>
        <v>0</v>
      </c>
      <c r="E23" s="14">
        <f t="shared" si="5"/>
        <v>0</v>
      </c>
      <c r="F23" s="14">
        <f t="shared" si="5"/>
        <v>0</v>
      </c>
      <c r="G23" s="14">
        <f t="shared" si="5"/>
        <v>0</v>
      </c>
      <c r="H23" s="14">
        <f t="shared" si="5"/>
        <v>0</v>
      </c>
      <c r="I23" s="14">
        <f t="shared" si="5"/>
        <v>0</v>
      </c>
      <c r="J23" s="12" t="s">
        <v>5</v>
      </c>
    </row>
    <row r="24" spans="1:10" ht="14.25">
      <c r="A24" s="11">
        <v>15</v>
      </c>
      <c r="B24" s="15" t="s">
        <v>0</v>
      </c>
      <c r="C24" s="14">
        <f>D24+E24+F24+G24+H24+I24</f>
        <v>0</v>
      </c>
      <c r="D24" s="14">
        <f t="shared" si="5"/>
        <v>0</v>
      </c>
      <c r="E24" s="14">
        <f t="shared" si="5"/>
        <v>0</v>
      </c>
      <c r="F24" s="14">
        <f t="shared" si="5"/>
        <v>0</v>
      </c>
      <c r="G24" s="14">
        <f t="shared" si="5"/>
        <v>0</v>
      </c>
      <c r="H24" s="14">
        <f t="shared" si="5"/>
        <v>0</v>
      </c>
      <c r="I24" s="14">
        <f t="shared" si="5"/>
        <v>0</v>
      </c>
      <c r="J24" s="12" t="s">
        <v>5</v>
      </c>
    </row>
    <row r="25" spans="1:10" ht="14.25">
      <c r="A25" s="11">
        <v>16</v>
      </c>
      <c r="B25" s="15" t="s">
        <v>1</v>
      </c>
      <c r="C25" s="14">
        <f>D25+E25+F25+G25+H25+I25</f>
        <v>554443070.29</v>
      </c>
      <c r="D25" s="14">
        <f t="shared" si="5"/>
        <v>91489178.95</v>
      </c>
      <c r="E25" s="14">
        <f t="shared" si="5"/>
        <v>109739556.76</v>
      </c>
      <c r="F25" s="14">
        <f t="shared" si="5"/>
        <v>111634064.58</v>
      </c>
      <c r="G25" s="14">
        <f t="shared" si="5"/>
        <v>83225270</v>
      </c>
      <c r="H25" s="14">
        <f t="shared" si="5"/>
        <v>82965000</v>
      </c>
      <c r="I25" s="14">
        <f t="shared" si="5"/>
        <v>75390000</v>
      </c>
      <c r="J25" s="12" t="s">
        <v>5</v>
      </c>
    </row>
    <row r="26" spans="1:10" ht="14.25">
      <c r="A26" s="11">
        <v>17</v>
      </c>
      <c r="B26" s="15" t="s">
        <v>8</v>
      </c>
      <c r="C26" s="14">
        <f>D26+E26+F26+G26+H26+I26</f>
        <v>2000000</v>
      </c>
      <c r="D26" s="14">
        <f t="shared" si="5"/>
        <v>1000000</v>
      </c>
      <c r="E26" s="14">
        <f t="shared" si="5"/>
        <v>1000000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2" t="s">
        <v>5</v>
      </c>
    </row>
    <row r="27" spans="1:10" ht="15" customHeight="1">
      <c r="A27" s="11">
        <v>18</v>
      </c>
      <c r="B27" s="66" t="s">
        <v>14</v>
      </c>
      <c r="C27" s="67"/>
      <c r="D27" s="67"/>
      <c r="E27" s="67"/>
      <c r="F27" s="67"/>
      <c r="G27" s="67"/>
      <c r="H27" s="67"/>
      <c r="I27" s="67"/>
      <c r="J27" s="68"/>
    </row>
    <row r="28" spans="1:10" ht="14.25">
      <c r="A28" s="11">
        <v>19</v>
      </c>
      <c r="B28" s="20" t="s">
        <v>12</v>
      </c>
      <c r="C28" s="14">
        <f>D28+E28+F28+G28+H28+I28</f>
        <v>314069052.1</v>
      </c>
      <c r="D28" s="21">
        <f aca="true" t="shared" si="6" ref="D28:I28">D29+D30+D31+D32</f>
        <v>59941356.650000006</v>
      </c>
      <c r="E28" s="21">
        <f>E29+E30+E31+E32</f>
        <v>74251160.45</v>
      </c>
      <c r="F28" s="21">
        <f t="shared" si="6"/>
        <v>71131535</v>
      </c>
      <c r="G28" s="21">
        <f t="shared" si="6"/>
        <v>38500000</v>
      </c>
      <c r="H28" s="21">
        <f t="shared" si="6"/>
        <v>42100000</v>
      </c>
      <c r="I28" s="21">
        <f t="shared" si="6"/>
        <v>28145000</v>
      </c>
      <c r="J28" s="22" t="s">
        <v>5</v>
      </c>
    </row>
    <row r="29" spans="1:10" ht="14.25">
      <c r="A29" s="11">
        <v>20</v>
      </c>
      <c r="B29" s="15" t="s">
        <v>7</v>
      </c>
      <c r="C29" s="14">
        <f>D29+E29+F29+G29+H29+I29</f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2" t="s">
        <v>5</v>
      </c>
    </row>
    <row r="30" spans="1:10" ht="14.25">
      <c r="A30" s="11">
        <v>21</v>
      </c>
      <c r="B30" s="15" t="s">
        <v>0</v>
      </c>
      <c r="C30" s="14">
        <f>D30+E30+F30+G30+H30+I30</f>
        <v>0</v>
      </c>
      <c r="D30" s="14">
        <f aca="true" t="shared" si="7" ref="D30:I31">D36+D52</f>
        <v>0</v>
      </c>
      <c r="E30" s="14">
        <f t="shared" si="7"/>
        <v>0</v>
      </c>
      <c r="F30" s="14">
        <f t="shared" si="7"/>
        <v>0</v>
      </c>
      <c r="G30" s="14">
        <f t="shared" si="7"/>
        <v>0</v>
      </c>
      <c r="H30" s="14">
        <f t="shared" si="7"/>
        <v>0</v>
      </c>
      <c r="I30" s="14">
        <f t="shared" si="7"/>
        <v>0</v>
      </c>
      <c r="J30" s="12" t="s">
        <v>5</v>
      </c>
    </row>
    <row r="31" spans="1:10" ht="14.25">
      <c r="A31" s="11">
        <v>22</v>
      </c>
      <c r="B31" s="15" t="s">
        <v>1</v>
      </c>
      <c r="C31" s="14">
        <f>D31+E31+F31+G31+H31+I31</f>
        <v>314069052.1</v>
      </c>
      <c r="D31" s="14">
        <f t="shared" si="7"/>
        <v>59941356.650000006</v>
      </c>
      <c r="E31" s="14">
        <f>E37+E53</f>
        <v>74251160.45</v>
      </c>
      <c r="F31" s="14">
        <f>F37+F53</f>
        <v>71131535</v>
      </c>
      <c r="G31" s="14">
        <f t="shared" si="7"/>
        <v>38500000</v>
      </c>
      <c r="H31" s="14">
        <f t="shared" si="7"/>
        <v>42100000</v>
      </c>
      <c r="I31" s="14">
        <f t="shared" si="7"/>
        <v>28145000</v>
      </c>
      <c r="J31" s="12" t="s">
        <v>5</v>
      </c>
    </row>
    <row r="32" spans="1:10" ht="14.25">
      <c r="A32" s="11">
        <v>23</v>
      </c>
      <c r="B32" s="15" t="s">
        <v>8</v>
      </c>
      <c r="C32" s="14">
        <f>D32+E32+F32+G32+H32+I32</f>
        <v>0</v>
      </c>
      <c r="D32" s="14">
        <f>D38+D54</f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2" t="s">
        <v>5</v>
      </c>
    </row>
    <row r="33" spans="1:10" ht="14.25">
      <c r="A33" s="11">
        <v>24</v>
      </c>
      <c r="B33" s="69" t="s">
        <v>6</v>
      </c>
      <c r="C33" s="70"/>
      <c r="D33" s="70"/>
      <c r="E33" s="70"/>
      <c r="F33" s="70"/>
      <c r="G33" s="70"/>
      <c r="H33" s="70"/>
      <c r="I33" s="70"/>
      <c r="J33" s="71"/>
    </row>
    <row r="34" spans="1:10" ht="15" customHeight="1">
      <c r="A34" s="11">
        <v>25</v>
      </c>
      <c r="B34" s="20" t="s">
        <v>10</v>
      </c>
      <c r="C34" s="14">
        <f aca="true" t="shared" si="8" ref="C34:C48">D34+E34+F34+G34+H34+I34</f>
        <v>21039730</v>
      </c>
      <c r="D34" s="21">
        <f aca="true" t="shared" si="9" ref="D34:I34">D35+D36+D37+D38</f>
        <v>3200000</v>
      </c>
      <c r="E34" s="21">
        <f t="shared" si="9"/>
        <v>3200000</v>
      </c>
      <c r="F34" s="21">
        <f t="shared" si="9"/>
        <v>3200000</v>
      </c>
      <c r="G34" s="21">
        <f t="shared" si="9"/>
        <v>3439730</v>
      </c>
      <c r="H34" s="21">
        <f t="shared" si="9"/>
        <v>8000000</v>
      </c>
      <c r="I34" s="21">
        <f t="shared" si="9"/>
        <v>0</v>
      </c>
      <c r="J34" s="22"/>
    </row>
    <row r="35" spans="1:10" ht="14.25">
      <c r="A35" s="11">
        <v>26</v>
      </c>
      <c r="B35" s="15" t="s">
        <v>7</v>
      </c>
      <c r="C35" s="14">
        <f t="shared" si="8"/>
        <v>0</v>
      </c>
      <c r="D35" s="23">
        <f aca="true" t="shared" si="10" ref="D35:I36">D40</f>
        <v>0</v>
      </c>
      <c r="E35" s="23">
        <f t="shared" si="10"/>
        <v>0</v>
      </c>
      <c r="F35" s="23">
        <f t="shared" si="10"/>
        <v>0</v>
      </c>
      <c r="G35" s="23">
        <f t="shared" si="10"/>
        <v>0</v>
      </c>
      <c r="H35" s="23">
        <f t="shared" si="10"/>
        <v>0</v>
      </c>
      <c r="I35" s="23">
        <f t="shared" si="10"/>
        <v>0</v>
      </c>
      <c r="J35" s="12" t="s">
        <v>5</v>
      </c>
    </row>
    <row r="36" spans="1:10" ht="14.25">
      <c r="A36" s="11">
        <v>27</v>
      </c>
      <c r="B36" s="15" t="s">
        <v>0</v>
      </c>
      <c r="C36" s="14">
        <f t="shared" si="8"/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12" t="s">
        <v>5</v>
      </c>
    </row>
    <row r="37" spans="1:10" ht="14.25">
      <c r="A37" s="11">
        <v>28</v>
      </c>
      <c r="B37" s="15" t="s">
        <v>1</v>
      </c>
      <c r="C37" s="14">
        <f t="shared" si="8"/>
        <v>21039730</v>
      </c>
      <c r="D37" s="23">
        <f aca="true" t="shared" si="11" ref="D37:I37">D42+D47</f>
        <v>3200000</v>
      </c>
      <c r="E37" s="23">
        <f t="shared" si="11"/>
        <v>3200000</v>
      </c>
      <c r="F37" s="23">
        <f t="shared" si="11"/>
        <v>3200000</v>
      </c>
      <c r="G37" s="23">
        <f t="shared" si="11"/>
        <v>3439730</v>
      </c>
      <c r="H37" s="23">
        <f t="shared" si="11"/>
        <v>8000000</v>
      </c>
      <c r="I37" s="23">
        <f t="shared" si="11"/>
        <v>0</v>
      </c>
      <c r="J37" s="12" t="s">
        <v>5</v>
      </c>
    </row>
    <row r="38" spans="1:10" ht="14.25">
      <c r="A38" s="11">
        <v>29</v>
      </c>
      <c r="B38" s="15" t="s">
        <v>8</v>
      </c>
      <c r="C38" s="14">
        <f t="shared" si="8"/>
        <v>0</v>
      </c>
      <c r="D38" s="23">
        <f aca="true" t="shared" si="12" ref="D38:I38">D43</f>
        <v>0</v>
      </c>
      <c r="E38" s="23">
        <f t="shared" si="12"/>
        <v>0</v>
      </c>
      <c r="F38" s="23">
        <f t="shared" si="12"/>
        <v>0</v>
      </c>
      <c r="G38" s="23">
        <f t="shared" si="12"/>
        <v>0</v>
      </c>
      <c r="H38" s="23">
        <f t="shared" si="12"/>
        <v>0</v>
      </c>
      <c r="I38" s="23">
        <f t="shared" si="12"/>
        <v>0</v>
      </c>
      <c r="J38" s="12" t="s">
        <v>5</v>
      </c>
    </row>
    <row r="39" spans="1:10" ht="67.5" customHeight="1" hidden="1">
      <c r="A39" s="11">
        <v>30</v>
      </c>
      <c r="B39" s="24" t="s">
        <v>54</v>
      </c>
      <c r="C39" s="25">
        <f>D39+E39+F39+G39+H39+I39</f>
        <v>0</v>
      </c>
      <c r="D39" s="26">
        <f aca="true" t="shared" si="13" ref="D39:I39">D43+D42+D41+D40</f>
        <v>0</v>
      </c>
      <c r="E39" s="26">
        <f t="shared" si="13"/>
        <v>0</v>
      </c>
      <c r="F39" s="26">
        <f t="shared" si="13"/>
        <v>0</v>
      </c>
      <c r="G39" s="26">
        <f t="shared" si="13"/>
        <v>0</v>
      </c>
      <c r="H39" s="26">
        <f t="shared" si="13"/>
        <v>0</v>
      </c>
      <c r="I39" s="26">
        <f t="shared" si="13"/>
        <v>0</v>
      </c>
      <c r="J39" s="27" t="s">
        <v>38</v>
      </c>
    </row>
    <row r="40" spans="1:10" ht="15" customHeight="1" hidden="1">
      <c r="A40" s="11">
        <v>31</v>
      </c>
      <c r="B40" s="28" t="s">
        <v>7</v>
      </c>
      <c r="C40" s="14">
        <f t="shared" si="8"/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12" t="s">
        <v>5</v>
      </c>
    </row>
    <row r="41" spans="1:10" ht="15" customHeight="1" hidden="1">
      <c r="A41" s="11">
        <v>32</v>
      </c>
      <c r="B41" s="30" t="s">
        <v>0</v>
      </c>
      <c r="C41" s="14">
        <f t="shared" si="8"/>
        <v>0</v>
      </c>
      <c r="D41" s="29">
        <v>0</v>
      </c>
      <c r="E41" s="31">
        <v>0</v>
      </c>
      <c r="F41" s="29">
        <v>0</v>
      </c>
      <c r="G41" s="29">
        <v>0</v>
      </c>
      <c r="H41" s="29">
        <v>0</v>
      </c>
      <c r="I41" s="29">
        <v>0</v>
      </c>
      <c r="J41" s="12" t="s">
        <v>5</v>
      </c>
    </row>
    <row r="42" spans="1:10" ht="15" customHeight="1" hidden="1">
      <c r="A42" s="11">
        <v>33</v>
      </c>
      <c r="B42" s="30" t="s">
        <v>1</v>
      </c>
      <c r="C42" s="14">
        <f t="shared" si="8"/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12" t="s">
        <v>5</v>
      </c>
    </row>
    <row r="43" spans="1:10" ht="15" customHeight="1" hidden="1">
      <c r="A43" s="11">
        <v>37</v>
      </c>
      <c r="B43" s="28" t="s">
        <v>8</v>
      </c>
      <c r="C43" s="14">
        <f t="shared" si="8"/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12" t="s">
        <v>5</v>
      </c>
    </row>
    <row r="44" spans="1:10" ht="60.75" customHeight="1">
      <c r="A44" s="11">
        <v>38</v>
      </c>
      <c r="B44" s="24" t="s">
        <v>67</v>
      </c>
      <c r="C44" s="25">
        <f>D44+E44+F44+G44+H44+I44</f>
        <v>86393230</v>
      </c>
      <c r="D44" s="33">
        <f aca="true" t="shared" si="14" ref="D44:I44">SUM(D45:D48)</f>
        <v>3200000</v>
      </c>
      <c r="E44" s="34">
        <f t="shared" si="14"/>
        <v>3200000</v>
      </c>
      <c r="F44" s="34">
        <f t="shared" si="14"/>
        <v>3200000</v>
      </c>
      <c r="G44" s="34">
        <f t="shared" si="14"/>
        <v>68793230</v>
      </c>
      <c r="H44" s="34">
        <f t="shared" si="14"/>
        <v>8000000</v>
      </c>
      <c r="I44" s="34">
        <f t="shared" si="14"/>
        <v>0</v>
      </c>
      <c r="J44" s="27" t="s">
        <v>62</v>
      </c>
    </row>
    <row r="45" spans="1:10" ht="15" customHeight="1">
      <c r="A45" s="11">
        <v>39</v>
      </c>
      <c r="B45" s="28" t="s">
        <v>7</v>
      </c>
      <c r="C45" s="14">
        <f t="shared" si="8"/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12" t="s">
        <v>5</v>
      </c>
    </row>
    <row r="46" spans="1:10" ht="15" customHeight="1">
      <c r="A46" s="11">
        <v>40</v>
      </c>
      <c r="B46" s="30" t="s">
        <v>0</v>
      </c>
      <c r="C46" s="14">
        <f t="shared" si="8"/>
        <v>65353500</v>
      </c>
      <c r="D46" s="35">
        <v>0</v>
      </c>
      <c r="E46" s="35">
        <v>0</v>
      </c>
      <c r="F46" s="35">
        <v>0</v>
      </c>
      <c r="G46" s="35">
        <v>65353500</v>
      </c>
      <c r="H46" s="35">
        <v>0</v>
      </c>
      <c r="I46" s="35">
        <v>0</v>
      </c>
      <c r="J46" s="12" t="s">
        <v>5</v>
      </c>
    </row>
    <row r="47" spans="1:10" ht="15" customHeight="1">
      <c r="A47" s="11">
        <v>41</v>
      </c>
      <c r="B47" s="30" t="s">
        <v>1</v>
      </c>
      <c r="C47" s="14">
        <f t="shared" si="8"/>
        <v>21039730</v>
      </c>
      <c r="D47" s="35">
        <v>3200000</v>
      </c>
      <c r="E47" s="35">
        <v>3200000</v>
      </c>
      <c r="F47" s="35">
        <v>3200000</v>
      </c>
      <c r="G47" s="35">
        <v>3439730</v>
      </c>
      <c r="H47" s="35">
        <v>8000000</v>
      </c>
      <c r="I47" s="35">
        <v>0</v>
      </c>
      <c r="J47" s="12" t="s">
        <v>5</v>
      </c>
    </row>
    <row r="48" spans="1:10" ht="15" customHeight="1">
      <c r="A48" s="11">
        <v>42</v>
      </c>
      <c r="B48" s="28" t="s">
        <v>8</v>
      </c>
      <c r="C48" s="14">
        <f t="shared" si="8"/>
        <v>0</v>
      </c>
      <c r="D48" s="35">
        <v>0</v>
      </c>
      <c r="E48" s="29">
        <f>SUM(J48:J48)</f>
        <v>0</v>
      </c>
      <c r="F48" s="29"/>
      <c r="G48" s="29"/>
      <c r="H48" s="29"/>
      <c r="I48" s="29"/>
      <c r="J48" s="12" t="s">
        <v>5</v>
      </c>
    </row>
    <row r="49" spans="1:10" ht="14.25">
      <c r="A49" s="11">
        <v>43</v>
      </c>
      <c r="B49" s="69" t="s">
        <v>9</v>
      </c>
      <c r="C49" s="70"/>
      <c r="D49" s="70"/>
      <c r="E49" s="70"/>
      <c r="F49" s="70"/>
      <c r="G49" s="70"/>
      <c r="H49" s="70"/>
      <c r="I49" s="70"/>
      <c r="J49" s="71"/>
    </row>
    <row r="50" spans="1:10" ht="15" customHeight="1">
      <c r="A50" s="11">
        <v>44</v>
      </c>
      <c r="B50" s="20" t="s">
        <v>11</v>
      </c>
      <c r="C50" s="14">
        <f aca="true" t="shared" si="15" ref="C50:C67">D50+E50+F50+G50+H50+I50</f>
        <v>293029322.1</v>
      </c>
      <c r="D50" s="23">
        <f aca="true" t="shared" si="16" ref="D50:I50">D68+D55+D63</f>
        <v>56741356.650000006</v>
      </c>
      <c r="E50" s="23">
        <f t="shared" si="16"/>
        <v>71051160.45</v>
      </c>
      <c r="F50" s="23">
        <f t="shared" si="16"/>
        <v>67931535</v>
      </c>
      <c r="G50" s="23">
        <f>G68+G55+G63</f>
        <v>35060270</v>
      </c>
      <c r="H50" s="23">
        <f t="shared" si="16"/>
        <v>34100000</v>
      </c>
      <c r="I50" s="23">
        <f t="shared" si="16"/>
        <v>28145000</v>
      </c>
      <c r="J50" s="22" t="s">
        <v>5</v>
      </c>
    </row>
    <row r="51" spans="1:10" ht="14.25">
      <c r="A51" s="11">
        <v>45</v>
      </c>
      <c r="B51" s="15" t="s">
        <v>7</v>
      </c>
      <c r="C51" s="14">
        <f t="shared" si="15"/>
        <v>0</v>
      </c>
      <c r="D51" s="23">
        <f aca="true" t="shared" si="17" ref="D51:I52">D69+D56</f>
        <v>0</v>
      </c>
      <c r="E51" s="23">
        <f t="shared" si="17"/>
        <v>0</v>
      </c>
      <c r="F51" s="23">
        <f t="shared" si="17"/>
        <v>0</v>
      </c>
      <c r="G51" s="23">
        <f t="shared" si="17"/>
        <v>0</v>
      </c>
      <c r="H51" s="23">
        <f t="shared" si="17"/>
        <v>0</v>
      </c>
      <c r="I51" s="23">
        <f t="shared" si="17"/>
        <v>0</v>
      </c>
      <c r="J51" s="12" t="s">
        <v>5</v>
      </c>
    </row>
    <row r="52" spans="1:10" ht="14.25">
      <c r="A52" s="11">
        <v>46</v>
      </c>
      <c r="B52" s="15" t="s">
        <v>0</v>
      </c>
      <c r="C52" s="14">
        <f t="shared" si="15"/>
        <v>0</v>
      </c>
      <c r="D52" s="23">
        <f t="shared" si="17"/>
        <v>0</v>
      </c>
      <c r="E52" s="23">
        <f t="shared" si="17"/>
        <v>0</v>
      </c>
      <c r="F52" s="23">
        <f t="shared" si="17"/>
        <v>0</v>
      </c>
      <c r="G52" s="23">
        <f t="shared" si="17"/>
        <v>0</v>
      </c>
      <c r="H52" s="23">
        <f t="shared" si="17"/>
        <v>0</v>
      </c>
      <c r="I52" s="23">
        <f t="shared" si="17"/>
        <v>0</v>
      </c>
      <c r="J52" s="12" t="s">
        <v>5</v>
      </c>
    </row>
    <row r="53" spans="1:10" ht="14.25">
      <c r="A53" s="11">
        <v>47</v>
      </c>
      <c r="B53" s="15" t="s">
        <v>1</v>
      </c>
      <c r="C53" s="14">
        <f t="shared" si="15"/>
        <v>293029322.1</v>
      </c>
      <c r="D53" s="23">
        <f aca="true" t="shared" si="18" ref="D53:I53">D58+D66+D71</f>
        <v>56741356.650000006</v>
      </c>
      <c r="E53" s="23">
        <f>E58+E66+E71</f>
        <v>71051160.45</v>
      </c>
      <c r="F53" s="23">
        <f t="shared" si="18"/>
        <v>67931535</v>
      </c>
      <c r="G53" s="23">
        <f t="shared" si="18"/>
        <v>35060270</v>
      </c>
      <c r="H53" s="23">
        <f t="shared" si="18"/>
        <v>34100000</v>
      </c>
      <c r="I53" s="23">
        <f t="shared" si="18"/>
        <v>28145000</v>
      </c>
      <c r="J53" s="12" t="s">
        <v>5</v>
      </c>
    </row>
    <row r="54" spans="1:10" ht="14.25">
      <c r="A54" s="11">
        <v>48</v>
      </c>
      <c r="B54" s="15" t="s">
        <v>8</v>
      </c>
      <c r="C54" s="14">
        <f t="shared" si="15"/>
        <v>0</v>
      </c>
      <c r="D54" s="23">
        <f aca="true" t="shared" si="19" ref="D54:I54">D72+D62</f>
        <v>0</v>
      </c>
      <c r="E54" s="23">
        <f t="shared" si="19"/>
        <v>0</v>
      </c>
      <c r="F54" s="23">
        <f t="shared" si="19"/>
        <v>0</v>
      </c>
      <c r="G54" s="23">
        <f t="shared" si="19"/>
        <v>0</v>
      </c>
      <c r="H54" s="23">
        <f t="shared" si="19"/>
        <v>0</v>
      </c>
      <c r="I54" s="23">
        <f t="shared" si="19"/>
        <v>0</v>
      </c>
      <c r="J54" s="12" t="s">
        <v>5</v>
      </c>
    </row>
    <row r="55" spans="1:10" ht="75" customHeight="1">
      <c r="A55" s="11">
        <v>49</v>
      </c>
      <c r="B55" s="36" t="s">
        <v>63</v>
      </c>
      <c r="C55" s="25">
        <f t="shared" si="15"/>
        <v>292055322.1</v>
      </c>
      <c r="D55" s="37">
        <f aca="true" t="shared" si="20" ref="D55:I55">D56+D57+D58+D62</f>
        <v>56717356.650000006</v>
      </c>
      <c r="E55" s="37">
        <f t="shared" si="20"/>
        <v>71051160.45</v>
      </c>
      <c r="F55" s="37">
        <f t="shared" si="20"/>
        <v>67581535</v>
      </c>
      <c r="G55" s="37">
        <f t="shared" si="20"/>
        <v>34860270</v>
      </c>
      <c r="H55" s="37">
        <f t="shared" si="20"/>
        <v>33900000</v>
      </c>
      <c r="I55" s="37">
        <f t="shared" si="20"/>
        <v>27945000</v>
      </c>
      <c r="J55" s="27" t="s">
        <v>62</v>
      </c>
    </row>
    <row r="56" spans="1:10" ht="15" customHeight="1">
      <c r="A56" s="11">
        <v>50</v>
      </c>
      <c r="B56" s="38" t="s">
        <v>7</v>
      </c>
      <c r="C56" s="14">
        <f t="shared" si="15"/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12" t="s">
        <v>5</v>
      </c>
    </row>
    <row r="57" spans="1:10" ht="15" customHeight="1">
      <c r="A57" s="11">
        <v>51</v>
      </c>
      <c r="B57" s="38" t="s">
        <v>0</v>
      </c>
      <c r="C57" s="14">
        <f t="shared" si="15"/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12" t="s">
        <v>5</v>
      </c>
    </row>
    <row r="58" spans="1:10" ht="15" customHeight="1">
      <c r="A58" s="11">
        <v>52</v>
      </c>
      <c r="B58" s="38" t="s">
        <v>1</v>
      </c>
      <c r="C58" s="14">
        <f t="shared" si="15"/>
        <v>292055322.1</v>
      </c>
      <c r="D58" s="39">
        <f aca="true" t="shared" si="21" ref="D58:I58">SUM(D59:D61)</f>
        <v>56717356.650000006</v>
      </c>
      <c r="E58" s="39">
        <f t="shared" si="21"/>
        <v>71051160.45</v>
      </c>
      <c r="F58" s="39">
        <f t="shared" si="21"/>
        <v>67581535</v>
      </c>
      <c r="G58" s="39">
        <f t="shared" si="21"/>
        <v>34860270</v>
      </c>
      <c r="H58" s="39">
        <f t="shared" si="21"/>
        <v>33900000</v>
      </c>
      <c r="I58" s="39">
        <f t="shared" si="21"/>
        <v>27945000</v>
      </c>
      <c r="J58" s="12" t="s">
        <v>5</v>
      </c>
    </row>
    <row r="59" spans="1:10" ht="15" customHeight="1">
      <c r="A59" s="11"/>
      <c r="B59" s="30" t="s">
        <v>39</v>
      </c>
      <c r="C59" s="14"/>
      <c r="D59" s="39">
        <f>18527067.48+37620289.17</f>
        <v>56147356.650000006</v>
      </c>
      <c r="E59" s="39">
        <v>71051160.45</v>
      </c>
      <c r="F59" s="39">
        <f>67731535-150000</f>
        <v>67581535</v>
      </c>
      <c r="G59" s="39">
        <f>38300000-3439730</f>
        <v>34860270</v>
      </c>
      <c r="H59" s="39">
        <v>33900000</v>
      </c>
      <c r="I59" s="39">
        <v>27945000</v>
      </c>
      <c r="J59" s="12"/>
    </row>
    <row r="60" spans="1:10" ht="15" customHeight="1">
      <c r="A60" s="11">
        <v>53</v>
      </c>
      <c r="B60" s="32" t="s">
        <v>55</v>
      </c>
      <c r="C60" s="14">
        <f>D60+E60+F60+G60+H60+I60</f>
        <v>270000</v>
      </c>
      <c r="D60" s="29">
        <v>270000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12" t="s">
        <v>5</v>
      </c>
    </row>
    <row r="61" spans="1:10" ht="15" customHeight="1">
      <c r="A61" s="11">
        <v>54</v>
      </c>
      <c r="B61" s="32" t="s">
        <v>47</v>
      </c>
      <c r="C61" s="14">
        <f>D61+E61+F61+G61+H61+I61</f>
        <v>300000</v>
      </c>
      <c r="D61" s="29">
        <v>300000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12"/>
    </row>
    <row r="62" spans="1:10" ht="15" customHeight="1">
      <c r="A62" s="11">
        <v>55</v>
      </c>
      <c r="B62" s="38" t="s">
        <v>8</v>
      </c>
      <c r="C62" s="14">
        <f>D62+E62+F62+G62+H62+I62</f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12" t="s">
        <v>5</v>
      </c>
    </row>
    <row r="63" spans="1:10" ht="74.25" customHeight="1">
      <c r="A63" s="11">
        <v>56</v>
      </c>
      <c r="B63" s="36" t="s">
        <v>64</v>
      </c>
      <c r="C63" s="25">
        <f>D63+E63+F63+G63+H63+I63</f>
        <v>174000</v>
      </c>
      <c r="D63" s="37">
        <f aca="true" t="shared" si="22" ref="D63:I63">SUM(D64:D67)</f>
        <v>24000</v>
      </c>
      <c r="E63" s="37">
        <f t="shared" si="22"/>
        <v>0</v>
      </c>
      <c r="F63" s="37">
        <f t="shared" si="22"/>
        <v>150000</v>
      </c>
      <c r="G63" s="37">
        <f>SUM(G64:G67)</f>
        <v>0</v>
      </c>
      <c r="H63" s="37">
        <f t="shared" si="22"/>
        <v>0</v>
      </c>
      <c r="I63" s="37">
        <f t="shared" si="22"/>
        <v>0</v>
      </c>
      <c r="J63" s="27" t="s">
        <v>62</v>
      </c>
    </row>
    <row r="64" spans="1:10" ht="15" customHeight="1">
      <c r="A64" s="11">
        <v>57</v>
      </c>
      <c r="B64" s="38" t="s">
        <v>7</v>
      </c>
      <c r="C64" s="14">
        <f t="shared" si="15"/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12" t="s">
        <v>5</v>
      </c>
    </row>
    <row r="65" spans="1:10" ht="15" customHeight="1">
      <c r="A65" s="11">
        <v>58</v>
      </c>
      <c r="B65" s="38" t="s">
        <v>0</v>
      </c>
      <c r="C65" s="14">
        <f t="shared" si="15"/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12" t="s">
        <v>5</v>
      </c>
    </row>
    <row r="66" spans="1:10" ht="15" customHeight="1">
      <c r="A66" s="11">
        <v>59</v>
      </c>
      <c r="B66" s="38" t="s">
        <v>1</v>
      </c>
      <c r="C66" s="14">
        <f t="shared" si="15"/>
        <v>174000</v>
      </c>
      <c r="D66" s="39">
        <v>24000</v>
      </c>
      <c r="E66" s="39">
        <v>0</v>
      </c>
      <c r="F66" s="39">
        <v>150000</v>
      </c>
      <c r="G66" s="39">
        <v>0</v>
      </c>
      <c r="H66" s="39">
        <v>0</v>
      </c>
      <c r="I66" s="39">
        <v>0</v>
      </c>
      <c r="J66" s="12" t="s">
        <v>5</v>
      </c>
    </row>
    <row r="67" spans="1:10" ht="15" customHeight="1">
      <c r="A67" s="11">
        <v>60</v>
      </c>
      <c r="B67" s="38" t="s">
        <v>8</v>
      </c>
      <c r="C67" s="14">
        <f t="shared" si="15"/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12" t="s">
        <v>5</v>
      </c>
    </row>
    <row r="68" spans="1:10" ht="32.25" customHeight="1">
      <c r="A68" s="11">
        <v>61</v>
      </c>
      <c r="B68" s="36" t="s">
        <v>53</v>
      </c>
      <c r="C68" s="25">
        <f>D68+E68+F68+G68+H68+I68</f>
        <v>800000</v>
      </c>
      <c r="D68" s="37">
        <f aca="true" t="shared" si="23" ref="D68:I68">SUM(D69:D72)</f>
        <v>0</v>
      </c>
      <c r="E68" s="37">
        <f t="shared" si="23"/>
        <v>0</v>
      </c>
      <c r="F68" s="37">
        <f t="shared" si="23"/>
        <v>200000</v>
      </c>
      <c r="G68" s="37">
        <f t="shared" si="23"/>
        <v>200000</v>
      </c>
      <c r="H68" s="37">
        <f t="shared" si="23"/>
        <v>200000</v>
      </c>
      <c r="I68" s="37">
        <f t="shared" si="23"/>
        <v>200000</v>
      </c>
      <c r="J68" s="27" t="s">
        <v>62</v>
      </c>
    </row>
    <row r="69" spans="1:10" ht="15" customHeight="1">
      <c r="A69" s="11">
        <v>62</v>
      </c>
      <c r="B69" s="38" t="s">
        <v>7</v>
      </c>
      <c r="C69" s="14">
        <f>D69+E69+F69+G69+H69+I69</f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12" t="s">
        <v>5</v>
      </c>
    </row>
    <row r="70" spans="1:10" ht="15" customHeight="1">
      <c r="A70" s="11">
        <v>63</v>
      </c>
      <c r="B70" s="38" t="s">
        <v>0</v>
      </c>
      <c r="C70" s="14">
        <f>D70+E70+F70+G70+H70+I70</f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12" t="s">
        <v>5</v>
      </c>
    </row>
    <row r="71" spans="1:10" ht="15" customHeight="1">
      <c r="A71" s="11">
        <v>64</v>
      </c>
      <c r="B71" s="38" t="s">
        <v>1</v>
      </c>
      <c r="C71" s="14">
        <f>D71+E71+F71+G71+H71+I71</f>
        <v>800000</v>
      </c>
      <c r="D71" s="39">
        <v>0</v>
      </c>
      <c r="E71" s="55">
        <v>0</v>
      </c>
      <c r="F71" s="39">
        <v>200000</v>
      </c>
      <c r="G71" s="39">
        <v>200000</v>
      </c>
      <c r="H71" s="39">
        <v>200000</v>
      </c>
      <c r="I71" s="39">
        <v>200000</v>
      </c>
      <c r="J71" s="12" t="s">
        <v>5</v>
      </c>
    </row>
    <row r="72" spans="1:10" ht="15" customHeight="1">
      <c r="A72" s="11">
        <v>65</v>
      </c>
      <c r="B72" s="38" t="s">
        <v>8</v>
      </c>
      <c r="C72" s="14">
        <f>D72+E72+F72+G72+H72+I72</f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12" t="s">
        <v>5</v>
      </c>
    </row>
    <row r="73" spans="1:10" ht="15" customHeight="1">
      <c r="A73" s="11">
        <v>66</v>
      </c>
      <c r="B73" s="72" t="s">
        <v>15</v>
      </c>
      <c r="C73" s="73"/>
      <c r="D73" s="73"/>
      <c r="E73" s="73"/>
      <c r="F73" s="73"/>
      <c r="G73" s="73"/>
      <c r="H73" s="73"/>
      <c r="I73" s="73"/>
      <c r="J73" s="74"/>
    </row>
    <row r="74" spans="1:10" ht="14.25">
      <c r="A74" s="11">
        <v>67</v>
      </c>
      <c r="B74" s="20" t="s">
        <v>13</v>
      </c>
      <c r="C74" s="14">
        <f>D74+E74+F74+G74+H74+I74</f>
        <v>263413748.19</v>
      </c>
      <c r="D74" s="21">
        <f aca="true" t="shared" si="24" ref="D74:I74">D78+D77+D76+D75</f>
        <v>35747822.3</v>
      </c>
      <c r="E74" s="21">
        <f t="shared" si="24"/>
        <v>39688396.31</v>
      </c>
      <c r="F74" s="21">
        <f t="shared" si="24"/>
        <v>43702529.58</v>
      </c>
      <c r="G74" s="21">
        <f t="shared" si="24"/>
        <v>48165000</v>
      </c>
      <c r="H74" s="21">
        <f t="shared" si="24"/>
        <v>48865000</v>
      </c>
      <c r="I74" s="21">
        <f t="shared" si="24"/>
        <v>47245000</v>
      </c>
      <c r="J74" s="22" t="s">
        <v>5</v>
      </c>
    </row>
    <row r="75" spans="1:10" ht="14.25">
      <c r="A75" s="11">
        <v>68</v>
      </c>
      <c r="B75" s="15" t="s">
        <v>7</v>
      </c>
      <c r="C75" s="14">
        <f>D75+E75+F75+G75+H75+I75</f>
        <v>0</v>
      </c>
      <c r="D75" s="14">
        <f aca="true" t="shared" si="25" ref="D75:I78">D87+D81</f>
        <v>0</v>
      </c>
      <c r="E75" s="14">
        <f t="shared" si="25"/>
        <v>0</v>
      </c>
      <c r="F75" s="14">
        <f t="shared" si="25"/>
        <v>0</v>
      </c>
      <c r="G75" s="14">
        <f t="shared" si="25"/>
        <v>0</v>
      </c>
      <c r="H75" s="14">
        <f t="shared" si="25"/>
        <v>0</v>
      </c>
      <c r="I75" s="14">
        <f t="shared" si="25"/>
        <v>0</v>
      </c>
      <c r="J75" s="12" t="s">
        <v>5</v>
      </c>
    </row>
    <row r="76" spans="1:10" ht="14.25">
      <c r="A76" s="11">
        <v>69</v>
      </c>
      <c r="B76" s="15" t="s">
        <v>0</v>
      </c>
      <c r="C76" s="14">
        <f>D76+E76+F76+G76+H76+I76</f>
        <v>0</v>
      </c>
      <c r="D76" s="14">
        <f t="shared" si="25"/>
        <v>0</v>
      </c>
      <c r="E76" s="14">
        <f t="shared" si="25"/>
        <v>0</v>
      </c>
      <c r="F76" s="14">
        <f t="shared" si="25"/>
        <v>0</v>
      </c>
      <c r="G76" s="14">
        <f t="shared" si="25"/>
        <v>0</v>
      </c>
      <c r="H76" s="14">
        <f t="shared" si="25"/>
        <v>0</v>
      </c>
      <c r="I76" s="14">
        <f t="shared" si="25"/>
        <v>0</v>
      </c>
      <c r="J76" s="12" t="s">
        <v>5</v>
      </c>
    </row>
    <row r="77" spans="1:10" ht="14.25">
      <c r="A77" s="11">
        <v>70</v>
      </c>
      <c r="B77" s="15" t="s">
        <v>1</v>
      </c>
      <c r="C77" s="14">
        <f>D77+E77+F77+G77+H77+I77</f>
        <v>261413748.19</v>
      </c>
      <c r="D77" s="14">
        <f t="shared" si="25"/>
        <v>34747822.3</v>
      </c>
      <c r="E77" s="14">
        <f t="shared" si="25"/>
        <v>38688396.31</v>
      </c>
      <c r="F77" s="14">
        <f>F89+F83</f>
        <v>43702529.58</v>
      </c>
      <c r="G77" s="14">
        <f t="shared" si="25"/>
        <v>48165000</v>
      </c>
      <c r="H77" s="14">
        <f t="shared" si="25"/>
        <v>48865000</v>
      </c>
      <c r="I77" s="14">
        <f t="shared" si="25"/>
        <v>47245000</v>
      </c>
      <c r="J77" s="12" t="s">
        <v>5</v>
      </c>
    </row>
    <row r="78" spans="1:10" ht="14.25">
      <c r="A78" s="11">
        <v>71</v>
      </c>
      <c r="B78" s="15" t="s">
        <v>8</v>
      </c>
      <c r="C78" s="14">
        <f>D78+E78+F78+G78+H78+I78</f>
        <v>2000000</v>
      </c>
      <c r="D78" s="14">
        <f t="shared" si="25"/>
        <v>1000000</v>
      </c>
      <c r="E78" s="14">
        <f t="shared" si="25"/>
        <v>1000000</v>
      </c>
      <c r="F78" s="14">
        <f t="shared" si="25"/>
        <v>0</v>
      </c>
      <c r="G78" s="14">
        <f t="shared" si="25"/>
        <v>0</v>
      </c>
      <c r="H78" s="14">
        <f t="shared" si="25"/>
        <v>0</v>
      </c>
      <c r="I78" s="14">
        <f t="shared" si="25"/>
        <v>0</v>
      </c>
      <c r="J78" s="12" t="s">
        <v>5</v>
      </c>
    </row>
    <row r="79" spans="1:10" ht="14.25">
      <c r="A79" s="11">
        <v>72</v>
      </c>
      <c r="B79" s="57" t="s">
        <v>6</v>
      </c>
      <c r="C79" s="58"/>
      <c r="D79" s="58"/>
      <c r="E79" s="58"/>
      <c r="F79" s="58"/>
      <c r="G79" s="58"/>
      <c r="H79" s="58"/>
      <c r="I79" s="58"/>
      <c r="J79" s="59"/>
    </row>
    <row r="80" spans="1:10" ht="15" customHeight="1">
      <c r="A80" s="11">
        <v>73</v>
      </c>
      <c r="B80" s="20" t="s">
        <v>10</v>
      </c>
      <c r="C80" s="14">
        <f>D80+E80+F80+G80+H80+I80</f>
        <v>0</v>
      </c>
      <c r="D80" s="21">
        <f aca="true" t="shared" si="26" ref="D80:I80">D84+D83+D82+D81</f>
        <v>0</v>
      </c>
      <c r="E80" s="21">
        <f t="shared" si="26"/>
        <v>0</v>
      </c>
      <c r="F80" s="21">
        <f t="shared" si="26"/>
        <v>0</v>
      </c>
      <c r="G80" s="21">
        <f t="shared" si="26"/>
        <v>0</v>
      </c>
      <c r="H80" s="21">
        <f t="shared" si="26"/>
        <v>0</v>
      </c>
      <c r="I80" s="21">
        <f t="shared" si="26"/>
        <v>0</v>
      </c>
      <c r="J80" s="22"/>
    </row>
    <row r="81" spans="1:10" ht="14.25">
      <c r="A81" s="11">
        <v>74</v>
      </c>
      <c r="B81" s="15" t="s">
        <v>7</v>
      </c>
      <c r="C81" s="14">
        <f>D81+E81+F81+G81+H81+I81</f>
        <v>0</v>
      </c>
      <c r="D81" s="23">
        <f aca="true" t="shared" si="27" ref="D81:I82">D92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12" t="s">
        <v>5</v>
      </c>
    </row>
    <row r="82" spans="1:10" ht="14.25">
      <c r="A82" s="11">
        <v>75</v>
      </c>
      <c r="B82" s="15" t="s">
        <v>0</v>
      </c>
      <c r="C82" s="14">
        <f>D82+E82+F82+G82+H82+I82</f>
        <v>0</v>
      </c>
      <c r="D82" s="23">
        <f t="shared" si="27"/>
        <v>0</v>
      </c>
      <c r="E82" s="23">
        <f t="shared" si="27"/>
        <v>0</v>
      </c>
      <c r="F82" s="23">
        <f t="shared" si="27"/>
        <v>0</v>
      </c>
      <c r="G82" s="23">
        <f t="shared" si="27"/>
        <v>0</v>
      </c>
      <c r="H82" s="23">
        <f t="shared" si="27"/>
        <v>0</v>
      </c>
      <c r="I82" s="23">
        <f t="shared" si="27"/>
        <v>0</v>
      </c>
      <c r="J82" s="12" t="s">
        <v>5</v>
      </c>
    </row>
    <row r="83" spans="1:10" ht="14.25">
      <c r="A83" s="11">
        <v>76</v>
      </c>
      <c r="B83" s="15" t="s">
        <v>1</v>
      </c>
      <c r="C83" s="14">
        <f>D83+E83+F83+G83+H83+I83</f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12" t="s">
        <v>5</v>
      </c>
    </row>
    <row r="84" spans="1:10" ht="14.25">
      <c r="A84" s="11">
        <v>77</v>
      </c>
      <c r="B84" s="15" t="s">
        <v>8</v>
      </c>
      <c r="C84" s="14">
        <f>D84+E84+F84+G84+H84+I84</f>
        <v>0</v>
      </c>
      <c r="D84" s="23">
        <f aca="true" t="shared" si="28" ref="D84:I84">D99</f>
        <v>0</v>
      </c>
      <c r="E84" s="23">
        <f t="shared" si="28"/>
        <v>0</v>
      </c>
      <c r="F84" s="23">
        <f t="shared" si="28"/>
        <v>0</v>
      </c>
      <c r="G84" s="23">
        <f t="shared" si="28"/>
        <v>0</v>
      </c>
      <c r="H84" s="23">
        <f t="shared" si="28"/>
        <v>0</v>
      </c>
      <c r="I84" s="23">
        <f t="shared" si="28"/>
        <v>0</v>
      </c>
      <c r="J84" s="12" t="s">
        <v>5</v>
      </c>
    </row>
    <row r="85" spans="1:10" ht="15.75" customHeight="1">
      <c r="A85" s="11">
        <v>87</v>
      </c>
      <c r="B85" s="57" t="s">
        <v>9</v>
      </c>
      <c r="C85" s="58"/>
      <c r="D85" s="58"/>
      <c r="E85" s="58"/>
      <c r="F85" s="58"/>
      <c r="G85" s="58"/>
      <c r="H85" s="58"/>
      <c r="I85" s="58"/>
      <c r="J85" s="59"/>
    </row>
    <row r="86" spans="1:10" ht="18" customHeight="1">
      <c r="A86" s="11">
        <v>88</v>
      </c>
      <c r="B86" s="43" t="s">
        <v>11</v>
      </c>
      <c r="C86" s="41">
        <f aca="true" t="shared" si="29" ref="C86:C126">D86+E86+F86+G86+H86+I86</f>
        <v>263413748.19</v>
      </c>
      <c r="D86" s="44">
        <f aca="true" t="shared" si="30" ref="D86:I86">D90+D89+D88+D87</f>
        <v>35747822.3</v>
      </c>
      <c r="E86" s="44">
        <f t="shared" si="30"/>
        <v>39688396.31</v>
      </c>
      <c r="F86" s="44">
        <f>F90+F89+F88+F87</f>
        <v>43702529.58</v>
      </c>
      <c r="G86" s="44">
        <f t="shared" si="30"/>
        <v>48165000</v>
      </c>
      <c r="H86" s="44">
        <f t="shared" si="30"/>
        <v>48865000</v>
      </c>
      <c r="I86" s="44">
        <f t="shared" si="30"/>
        <v>47245000</v>
      </c>
      <c r="J86" s="45" t="s">
        <v>5</v>
      </c>
    </row>
    <row r="87" spans="1:10" ht="14.25">
      <c r="A87" s="11">
        <v>89</v>
      </c>
      <c r="B87" s="15" t="s">
        <v>7</v>
      </c>
      <c r="C87" s="14">
        <f t="shared" si="29"/>
        <v>0</v>
      </c>
      <c r="D87" s="23">
        <f aca="true" t="shared" si="31" ref="D87:I88">D101+D106+D132+D158+D163</f>
        <v>0</v>
      </c>
      <c r="E87" s="23">
        <f t="shared" si="31"/>
        <v>0</v>
      </c>
      <c r="F87" s="23">
        <f t="shared" si="31"/>
        <v>0</v>
      </c>
      <c r="G87" s="23">
        <f t="shared" si="31"/>
        <v>0</v>
      </c>
      <c r="H87" s="23">
        <f t="shared" si="31"/>
        <v>0</v>
      </c>
      <c r="I87" s="23">
        <f t="shared" si="31"/>
        <v>0</v>
      </c>
      <c r="J87" s="12" t="s">
        <v>5</v>
      </c>
    </row>
    <row r="88" spans="1:10" ht="14.25">
      <c r="A88" s="11">
        <v>90</v>
      </c>
      <c r="B88" s="15" t="s">
        <v>0</v>
      </c>
      <c r="C88" s="14">
        <f t="shared" si="29"/>
        <v>0</v>
      </c>
      <c r="D88" s="23">
        <f t="shared" si="31"/>
        <v>0</v>
      </c>
      <c r="E88" s="23">
        <f t="shared" si="31"/>
        <v>0</v>
      </c>
      <c r="F88" s="23">
        <f t="shared" si="31"/>
        <v>0</v>
      </c>
      <c r="G88" s="23">
        <f t="shared" si="31"/>
        <v>0</v>
      </c>
      <c r="H88" s="23">
        <f t="shared" si="31"/>
        <v>0</v>
      </c>
      <c r="I88" s="23">
        <f t="shared" si="31"/>
        <v>0</v>
      </c>
      <c r="J88" s="12" t="s">
        <v>5</v>
      </c>
    </row>
    <row r="89" spans="1:10" ht="14.25">
      <c r="A89" s="11">
        <v>91</v>
      </c>
      <c r="B89" s="15" t="s">
        <v>1</v>
      </c>
      <c r="C89" s="14">
        <f t="shared" si="29"/>
        <v>261413748.19</v>
      </c>
      <c r="D89" s="23">
        <f>D103+D108+D134+D160+D165+D170+D94+D175</f>
        <v>34747822.3</v>
      </c>
      <c r="E89" s="23">
        <f>E103+E108+E134+E160+E165+E170+E175+E94</f>
        <v>38688396.31</v>
      </c>
      <c r="F89" s="23">
        <f>F103+F108+F134+F160+F165+F170+F94+F175+F180</f>
        <v>43702529.58</v>
      </c>
      <c r="G89" s="23">
        <f>G103+G108+G134+G160+G165+G170+G94+G175+G180</f>
        <v>48165000</v>
      </c>
      <c r="H89" s="23">
        <f>H103+H108+H134+H160+H165+H170+H94+H175+H180</f>
        <v>48865000</v>
      </c>
      <c r="I89" s="23">
        <f>I103+I108+I134+I160+I165+I170+I94+I175+I180</f>
        <v>47245000</v>
      </c>
      <c r="J89" s="12" t="s">
        <v>5</v>
      </c>
    </row>
    <row r="90" spans="1:10" ht="14.25">
      <c r="A90" s="11">
        <v>92</v>
      </c>
      <c r="B90" s="15" t="s">
        <v>8</v>
      </c>
      <c r="C90" s="14">
        <f t="shared" si="29"/>
        <v>2000000</v>
      </c>
      <c r="D90" s="23">
        <f aca="true" t="shared" si="32" ref="D90:I90">D104+D130+D156+D161+D166</f>
        <v>1000000</v>
      </c>
      <c r="E90" s="23">
        <f t="shared" si="32"/>
        <v>1000000</v>
      </c>
      <c r="F90" s="23">
        <f t="shared" si="32"/>
        <v>0</v>
      </c>
      <c r="G90" s="23">
        <f t="shared" si="32"/>
        <v>0</v>
      </c>
      <c r="H90" s="23">
        <f t="shared" si="32"/>
        <v>0</v>
      </c>
      <c r="I90" s="23">
        <f t="shared" si="32"/>
        <v>0</v>
      </c>
      <c r="J90" s="12" t="s">
        <v>5</v>
      </c>
    </row>
    <row r="91" spans="1:10" ht="30.75" customHeight="1">
      <c r="A91" s="11">
        <v>78</v>
      </c>
      <c r="B91" s="40" t="s">
        <v>41</v>
      </c>
      <c r="C91" s="41">
        <f aca="true" t="shared" si="33" ref="C91:C99">D91+E91+F91+G91+H91+I91</f>
        <v>32294457</v>
      </c>
      <c r="D91" s="41">
        <f aca="true" t="shared" si="34" ref="D91:I91">D92+D93+D94+D99</f>
        <v>2915507</v>
      </c>
      <c r="E91" s="41">
        <f t="shared" si="34"/>
        <v>3178792</v>
      </c>
      <c r="F91" s="41">
        <f t="shared" si="34"/>
        <v>2200158</v>
      </c>
      <c r="G91" s="41">
        <f t="shared" si="34"/>
        <v>8000000</v>
      </c>
      <c r="H91" s="41">
        <f t="shared" si="34"/>
        <v>8000000</v>
      </c>
      <c r="I91" s="41">
        <f t="shared" si="34"/>
        <v>8000000</v>
      </c>
      <c r="J91" s="42" t="s">
        <v>49</v>
      </c>
    </row>
    <row r="92" spans="1:10" ht="14.25">
      <c r="A92" s="11">
        <v>79</v>
      </c>
      <c r="B92" s="15" t="s">
        <v>7</v>
      </c>
      <c r="C92" s="14">
        <f t="shared" si="33"/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12"/>
    </row>
    <row r="93" spans="1:10" ht="14.25">
      <c r="A93" s="11">
        <v>80</v>
      </c>
      <c r="B93" s="15" t="s">
        <v>0</v>
      </c>
      <c r="C93" s="14">
        <f t="shared" si="33"/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12" t="s">
        <v>5</v>
      </c>
    </row>
    <row r="94" spans="1:10" ht="14.25">
      <c r="A94" s="11">
        <v>81</v>
      </c>
      <c r="B94" s="15" t="s">
        <v>1</v>
      </c>
      <c r="C94" s="14">
        <f t="shared" si="33"/>
        <v>32294457</v>
      </c>
      <c r="D94" s="23">
        <v>2915507</v>
      </c>
      <c r="E94" s="23">
        <v>3178792</v>
      </c>
      <c r="F94" s="23">
        <f>F95+F96+F97+F98</f>
        <v>2200158</v>
      </c>
      <c r="G94" s="23">
        <f>3000000+5000000</f>
        <v>8000000</v>
      </c>
      <c r="H94" s="23">
        <f>3000000+5000000</f>
        <v>8000000</v>
      </c>
      <c r="I94" s="23">
        <v>8000000</v>
      </c>
      <c r="J94" s="12" t="s">
        <v>5</v>
      </c>
    </row>
    <row r="95" spans="1:10" ht="15" customHeight="1">
      <c r="A95" s="11">
        <v>82</v>
      </c>
      <c r="B95" s="15" t="s">
        <v>39</v>
      </c>
      <c r="C95" s="14">
        <f t="shared" si="33"/>
        <v>2200158</v>
      </c>
      <c r="D95" s="23">
        <v>0</v>
      </c>
      <c r="E95" s="23">
        <v>0</v>
      </c>
      <c r="F95" s="23">
        <v>2200158</v>
      </c>
      <c r="G95" s="23">
        <v>0</v>
      </c>
      <c r="H95" s="23">
        <v>0</v>
      </c>
      <c r="I95" s="23">
        <v>0</v>
      </c>
      <c r="J95" s="12" t="s">
        <v>5</v>
      </c>
    </row>
    <row r="96" spans="1:10" ht="14.25">
      <c r="A96" s="11">
        <v>83</v>
      </c>
      <c r="B96" s="15" t="s">
        <v>27</v>
      </c>
      <c r="C96" s="14">
        <f t="shared" si="33"/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12" t="s">
        <v>5</v>
      </c>
    </row>
    <row r="97" spans="1:10" ht="14.25">
      <c r="A97" s="11">
        <v>84</v>
      </c>
      <c r="B97" s="15" t="s">
        <v>29</v>
      </c>
      <c r="C97" s="14">
        <f t="shared" si="33"/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12" t="s">
        <v>5</v>
      </c>
    </row>
    <row r="98" spans="1:10" ht="14.25">
      <c r="A98" s="11">
        <v>85</v>
      </c>
      <c r="B98" s="15" t="s">
        <v>56</v>
      </c>
      <c r="C98" s="14">
        <f t="shared" si="33"/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12" t="s">
        <v>5</v>
      </c>
    </row>
    <row r="99" spans="1:10" ht="14.25">
      <c r="A99" s="11">
        <v>86</v>
      </c>
      <c r="B99" s="15" t="s">
        <v>8</v>
      </c>
      <c r="C99" s="14">
        <f t="shared" si="33"/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12" t="s">
        <v>5</v>
      </c>
    </row>
    <row r="100" spans="1:10" ht="69.75" customHeight="1">
      <c r="A100" s="11">
        <v>93</v>
      </c>
      <c r="B100" s="40" t="s">
        <v>42</v>
      </c>
      <c r="C100" s="41">
        <f t="shared" si="29"/>
        <v>1600297</v>
      </c>
      <c r="D100" s="41">
        <f aca="true" t="shared" si="35" ref="D100:I100">D101+D102+D103+D104</f>
        <v>1600297</v>
      </c>
      <c r="E100" s="41">
        <f t="shared" si="35"/>
        <v>0</v>
      </c>
      <c r="F100" s="41">
        <f t="shared" si="35"/>
        <v>0</v>
      </c>
      <c r="G100" s="41">
        <f t="shared" si="35"/>
        <v>0</v>
      </c>
      <c r="H100" s="41">
        <f t="shared" si="35"/>
        <v>0</v>
      </c>
      <c r="I100" s="41">
        <f t="shared" si="35"/>
        <v>0</v>
      </c>
      <c r="J100" s="42" t="s">
        <v>50</v>
      </c>
    </row>
    <row r="101" spans="1:10" ht="14.25">
      <c r="A101" s="11">
        <v>94</v>
      </c>
      <c r="B101" s="15" t="s">
        <v>7</v>
      </c>
      <c r="C101" s="46">
        <f t="shared" si="29"/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12" t="s">
        <v>5</v>
      </c>
    </row>
    <row r="102" spans="1:10" ht="14.25">
      <c r="A102" s="11">
        <v>95</v>
      </c>
      <c r="B102" s="15" t="s">
        <v>0</v>
      </c>
      <c r="C102" s="46">
        <f t="shared" si="29"/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12" t="s">
        <v>5</v>
      </c>
    </row>
    <row r="103" spans="1:10" ht="14.25">
      <c r="A103" s="11">
        <v>96</v>
      </c>
      <c r="B103" s="15" t="s">
        <v>1</v>
      </c>
      <c r="C103" s="46">
        <f t="shared" si="29"/>
        <v>1600297</v>
      </c>
      <c r="D103" s="23">
        <v>1600297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12" t="s">
        <v>5</v>
      </c>
    </row>
    <row r="104" spans="1:10" ht="14.25">
      <c r="A104" s="11">
        <v>97</v>
      </c>
      <c r="B104" s="15" t="s">
        <v>8</v>
      </c>
      <c r="C104" s="46">
        <f t="shared" si="29"/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12" t="s">
        <v>5</v>
      </c>
    </row>
    <row r="105" spans="1:10" ht="40.5" customHeight="1">
      <c r="A105" s="11">
        <v>98</v>
      </c>
      <c r="B105" s="40" t="s">
        <v>43</v>
      </c>
      <c r="C105" s="41">
        <f t="shared" si="29"/>
        <v>94829791.3</v>
      </c>
      <c r="D105" s="41">
        <f aca="true" t="shared" si="36" ref="D105:I105">D130+D108+D107+D106</f>
        <v>14027446.369999997</v>
      </c>
      <c r="E105" s="41">
        <f t="shared" si="36"/>
        <v>15757922.09</v>
      </c>
      <c r="F105" s="41">
        <f>F130+F108+F107+F106</f>
        <v>15044422.84</v>
      </c>
      <c r="G105" s="41">
        <f t="shared" si="36"/>
        <v>16000000</v>
      </c>
      <c r="H105" s="41">
        <f t="shared" si="36"/>
        <v>17000000</v>
      </c>
      <c r="I105" s="41">
        <f t="shared" si="36"/>
        <v>17000000</v>
      </c>
      <c r="J105" s="47" t="s">
        <v>51</v>
      </c>
    </row>
    <row r="106" spans="1:10" ht="14.25">
      <c r="A106" s="11">
        <v>99</v>
      </c>
      <c r="B106" s="15" t="s">
        <v>7</v>
      </c>
      <c r="C106" s="46">
        <f t="shared" si="29"/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12" t="s">
        <v>5</v>
      </c>
    </row>
    <row r="107" spans="1:10" ht="14.25">
      <c r="A107" s="11">
        <v>100</v>
      </c>
      <c r="B107" s="15" t="s">
        <v>0</v>
      </c>
      <c r="C107" s="46">
        <f t="shared" si="29"/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12" t="s">
        <v>5</v>
      </c>
    </row>
    <row r="108" spans="1:10" ht="14.25">
      <c r="A108" s="11">
        <v>101</v>
      </c>
      <c r="B108" s="15" t="s">
        <v>1</v>
      </c>
      <c r="C108" s="46">
        <f t="shared" si="29"/>
        <v>94829791.3</v>
      </c>
      <c r="D108" s="23">
        <f aca="true" t="shared" si="37" ref="D108:I108">D109+D110+D111+D112+D113+D114+D115+D116+D117+D118+D119+D120+D121+D122+D123+D124+D125+D126+D127+D128+D129</f>
        <v>14027446.369999997</v>
      </c>
      <c r="E108" s="23">
        <f t="shared" si="37"/>
        <v>15757922.09</v>
      </c>
      <c r="F108" s="23">
        <f>F109+F110+F111+F112+F113+F114+F115+F116+F117+F118+F119+F120+F121+F122+F123+F124+F125+F126+F127+F128+F129</f>
        <v>15044422.84</v>
      </c>
      <c r="G108" s="23">
        <f t="shared" si="37"/>
        <v>16000000</v>
      </c>
      <c r="H108" s="23">
        <f t="shared" si="37"/>
        <v>17000000</v>
      </c>
      <c r="I108" s="23">
        <f t="shared" si="37"/>
        <v>17000000</v>
      </c>
      <c r="J108" s="12" t="s">
        <v>5</v>
      </c>
    </row>
    <row r="109" spans="1:10" ht="14.25">
      <c r="A109" s="11">
        <v>102</v>
      </c>
      <c r="B109" s="13" t="s">
        <v>17</v>
      </c>
      <c r="C109" s="46">
        <f t="shared" si="29"/>
        <v>6922773.43</v>
      </c>
      <c r="D109" s="23">
        <v>795722.55</v>
      </c>
      <c r="E109" s="52">
        <v>1238839.88</v>
      </c>
      <c r="F109" s="53">
        <f>1000000+10000+33211</f>
        <v>1043211</v>
      </c>
      <c r="G109" s="53">
        <v>1230400</v>
      </c>
      <c r="H109" s="23">
        <v>1307300</v>
      </c>
      <c r="I109" s="23">
        <v>1307300</v>
      </c>
      <c r="J109" s="12" t="s">
        <v>5</v>
      </c>
    </row>
    <row r="110" spans="1:10" ht="14.25">
      <c r="A110" s="11">
        <v>103</v>
      </c>
      <c r="B110" s="13" t="s">
        <v>57</v>
      </c>
      <c r="C110" s="46">
        <f t="shared" si="29"/>
        <v>4414031.88</v>
      </c>
      <c r="D110" s="23">
        <v>598000</v>
      </c>
      <c r="E110" s="52">
        <v>678281.88</v>
      </c>
      <c r="F110" s="53">
        <v>830000</v>
      </c>
      <c r="G110" s="53">
        <v>738480</v>
      </c>
      <c r="H110" s="23">
        <v>784635</v>
      </c>
      <c r="I110" s="23">
        <v>784635</v>
      </c>
      <c r="J110" s="12" t="s">
        <v>5</v>
      </c>
    </row>
    <row r="111" spans="1:10" ht="14.25">
      <c r="A111" s="11">
        <v>104</v>
      </c>
      <c r="B111" s="13" t="s">
        <v>18</v>
      </c>
      <c r="C111" s="46">
        <f t="shared" si="29"/>
        <v>4469712.3100000005</v>
      </c>
      <c r="D111" s="23">
        <v>720268.71</v>
      </c>
      <c r="E111" s="52">
        <v>841693.6</v>
      </c>
      <c r="F111" s="53">
        <v>600000</v>
      </c>
      <c r="G111" s="53">
        <v>738480</v>
      </c>
      <c r="H111" s="23">
        <v>784635</v>
      </c>
      <c r="I111" s="23">
        <v>784635</v>
      </c>
      <c r="J111" s="12" t="s">
        <v>5</v>
      </c>
    </row>
    <row r="112" spans="1:10" ht="14.25">
      <c r="A112" s="11">
        <v>105</v>
      </c>
      <c r="B112" s="13" t="s">
        <v>19</v>
      </c>
      <c r="C112" s="46">
        <f t="shared" si="29"/>
        <v>7064256</v>
      </c>
      <c r="D112" s="23">
        <v>1003900</v>
      </c>
      <c r="E112" s="56">
        <f>949106</f>
        <v>949106</v>
      </c>
      <c r="F112" s="53">
        <f>1000000+65000+200000</f>
        <v>1265000</v>
      </c>
      <c r="G112" s="53">
        <v>1230800</v>
      </c>
      <c r="H112" s="23">
        <v>1307725</v>
      </c>
      <c r="I112" s="23">
        <v>1307725</v>
      </c>
      <c r="J112" s="12" t="s">
        <v>5</v>
      </c>
    </row>
    <row r="113" spans="1:10" ht="14.25">
      <c r="A113" s="11">
        <v>106</v>
      </c>
      <c r="B113" s="13" t="s">
        <v>20</v>
      </c>
      <c r="C113" s="46">
        <f t="shared" si="29"/>
        <v>6920990.27</v>
      </c>
      <c r="D113" s="23">
        <v>1072407.57</v>
      </c>
      <c r="E113" s="52">
        <f>1564332.7-470000</f>
        <v>1094332.7</v>
      </c>
      <c r="F113" s="53">
        <f>1305000-397000</f>
        <v>908000</v>
      </c>
      <c r="G113" s="53">
        <v>1230800</v>
      </c>
      <c r="H113" s="23">
        <v>1307725</v>
      </c>
      <c r="I113" s="23">
        <v>1307725</v>
      </c>
      <c r="J113" s="12" t="s">
        <v>5</v>
      </c>
    </row>
    <row r="114" spans="1:10" ht="14.25">
      <c r="A114" s="11">
        <v>107</v>
      </c>
      <c r="B114" s="13" t="s">
        <v>21</v>
      </c>
      <c r="C114" s="46">
        <f t="shared" si="29"/>
        <v>3981761.4</v>
      </c>
      <c r="D114" s="23">
        <v>648218</v>
      </c>
      <c r="E114" s="56">
        <f>602193.4</f>
        <v>602193.4</v>
      </c>
      <c r="F114" s="53">
        <f>560000-32550+50000</f>
        <v>577450</v>
      </c>
      <c r="G114" s="53">
        <v>689248</v>
      </c>
      <c r="H114" s="23">
        <v>732326</v>
      </c>
      <c r="I114" s="23">
        <v>732326</v>
      </c>
      <c r="J114" s="12" t="s">
        <v>5</v>
      </c>
    </row>
    <row r="115" spans="1:10" ht="14.25">
      <c r="A115" s="11">
        <v>108</v>
      </c>
      <c r="B115" s="13" t="s">
        <v>58</v>
      </c>
      <c r="C115" s="46">
        <f t="shared" si="29"/>
        <v>6495492</v>
      </c>
      <c r="D115" s="23">
        <v>811000</v>
      </c>
      <c r="E115" s="56">
        <v>848182</v>
      </c>
      <c r="F115" s="53">
        <f>850000+44000+673000</f>
        <v>1567000</v>
      </c>
      <c r="G115" s="53">
        <v>1046180</v>
      </c>
      <c r="H115" s="23">
        <v>1111565</v>
      </c>
      <c r="I115" s="23">
        <v>1111565</v>
      </c>
      <c r="J115" s="12" t="s">
        <v>5</v>
      </c>
    </row>
    <row r="116" spans="1:10" ht="14.25">
      <c r="A116" s="11">
        <v>109</v>
      </c>
      <c r="B116" s="13" t="s">
        <v>22</v>
      </c>
      <c r="C116" s="46">
        <f t="shared" si="29"/>
        <v>3578928.92</v>
      </c>
      <c r="D116" s="23">
        <v>529999.08</v>
      </c>
      <c r="E116" s="52">
        <v>550140</v>
      </c>
      <c r="F116" s="53">
        <f>500000-9150+84813.84</f>
        <v>575663.84</v>
      </c>
      <c r="G116" s="53">
        <v>615400</v>
      </c>
      <c r="H116" s="23">
        <v>653863</v>
      </c>
      <c r="I116" s="23">
        <v>653863</v>
      </c>
      <c r="J116" s="12" t="s">
        <v>5</v>
      </c>
    </row>
    <row r="117" spans="1:10" ht="14.25">
      <c r="A117" s="11">
        <v>110</v>
      </c>
      <c r="B117" s="13" t="s">
        <v>23</v>
      </c>
      <c r="C117" s="46">
        <f t="shared" si="29"/>
        <v>3539900</v>
      </c>
      <c r="D117" s="23">
        <v>522000</v>
      </c>
      <c r="E117" s="52">
        <v>594774</v>
      </c>
      <c r="F117" s="53">
        <v>500000</v>
      </c>
      <c r="G117" s="53">
        <v>615400</v>
      </c>
      <c r="H117" s="23">
        <v>653863</v>
      </c>
      <c r="I117" s="23">
        <v>653863</v>
      </c>
      <c r="J117" s="12" t="s">
        <v>5</v>
      </c>
    </row>
    <row r="118" spans="1:10" ht="14.25">
      <c r="A118" s="11">
        <v>111</v>
      </c>
      <c r="B118" s="13" t="s">
        <v>24</v>
      </c>
      <c r="C118" s="46">
        <f t="shared" si="29"/>
        <v>3012316</v>
      </c>
      <c r="D118" s="23">
        <v>408000</v>
      </c>
      <c r="E118" s="52">
        <v>423504</v>
      </c>
      <c r="F118" s="53">
        <v>450000</v>
      </c>
      <c r="G118" s="53">
        <v>553860</v>
      </c>
      <c r="H118" s="23">
        <v>588476</v>
      </c>
      <c r="I118" s="23">
        <v>588476</v>
      </c>
      <c r="J118" s="12" t="s">
        <v>5</v>
      </c>
    </row>
    <row r="119" spans="1:10" ht="14.25">
      <c r="A119" s="11">
        <v>112</v>
      </c>
      <c r="B119" s="13" t="s">
        <v>25</v>
      </c>
      <c r="C119" s="46">
        <f t="shared" si="29"/>
        <v>3028876.1799999997</v>
      </c>
      <c r="D119" s="23">
        <v>385116.18</v>
      </c>
      <c r="E119" s="52">
        <v>462948</v>
      </c>
      <c r="F119" s="53">
        <v>450000</v>
      </c>
      <c r="G119" s="53">
        <v>553860</v>
      </c>
      <c r="H119" s="23">
        <v>588476</v>
      </c>
      <c r="I119" s="23">
        <v>588476</v>
      </c>
      <c r="J119" s="12" t="s">
        <v>5</v>
      </c>
    </row>
    <row r="120" spans="1:10" ht="14.25">
      <c r="A120" s="11">
        <v>113</v>
      </c>
      <c r="B120" s="13" t="s">
        <v>26</v>
      </c>
      <c r="C120" s="46">
        <f t="shared" si="29"/>
        <v>3776159</v>
      </c>
      <c r="D120" s="23">
        <v>663801</v>
      </c>
      <c r="E120" s="52">
        <v>689232</v>
      </c>
      <c r="F120" s="53">
        <v>500000</v>
      </c>
      <c r="G120" s="53">
        <v>615400</v>
      </c>
      <c r="H120" s="23">
        <v>653863</v>
      </c>
      <c r="I120" s="23">
        <v>653863</v>
      </c>
      <c r="J120" s="12" t="s">
        <v>5</v>
      </c>
    </row>
    <row r="121" spans="1:10" ht="14.25">
      <c r="A121" s="11">
        <v>114</v>
      </c>
      <c r="B121" s="13" t="s">
        <v>27</v>
      </c>
      <c r="C121" s="46">
        <f t="shared" si="29"/>
        <v>5811289.71</v>
      </c>
      <c r="D121" s="23">
        <v>778156.79</v>
      </c>
      <c r="E121" s="52">
        <f>1029283.52-48383.6</f>
        <v>980899.92</v>
      </c>
      <c r="F121" s="53">
        <f>800000+177186.72-1953.72</f>
        <v>975233</v>
      </c>
      <c r="G121" s="53">
        <v>984640</v>
      </c>
      <c r="H121" s="23">
        <v>1046180</v>
      </c>
      <c r="I121" s="23">
        <v>1046180</v>
      </c>
      <c r="J121" s="12" t="s">
        <v>5</v>
      </c>
    </row>
    <row r="122" spans="1:10" ht="14.25">
      <c r="A122" s="11">
        <v>115</v>
      </c>
      <c r="B122" s="13" t="s">
        <v>28</v>
      </c>
      <c r="C122" s="46">
        <f t="shared" si="29"/>
        <v>2918430</v>
      </c>
      <c r="D122" s="23">
        <v>411000</v>
      </c>
      <c r="E122" s="56">
        <v>326618</v>
      </c>
      <c r="F122" s="53">
        <v>450000</v>
      </c>
      <c r="G122" s="53">
        <v>553860</v>
      </c>
      <c r="H122" s="23">
        <v>588476</v>
      </c>
      <c r="I122" s="23">
        <v>588476</v>
      </c>
      <c r="J122" s="12" t="s">
        <v>5</v>
      </c>
    </row>
    <row r="123" spans="1:10" ht="14.25">
      <c r="A123" s="11">
        <v>116</v>
      </c>
      <c r="B123" s="13" t="s">
        <v>29</v>
      </c>
      <c r="C123" s="46">
        <f t="shared" si="29"/>
        <v>4265715.4399999995</v>
      </c>
      <c r="D123" s="23">
        <v>646143.76</v>
      </c>
      <c r="E123" s="52">
        <v>834133.68</v>
      </c>
      <c r="F123" s="53">
        <f>550000+120000</f>
        <v>670000</v>
      </c>
      <c r="G123" s="53">
        <v>676940</v>
      </c>
      <c r="H123" s="23">
        <v>719249</v>
      </c>
      <c r="I123" s="23">
        <v>719249</v>
      </c>
      <c r="J123" s="12" t="s">
        <v>5</v>
      </c>
    </row>
    <row r="124" spans="1:10" ht="14.25">
      <c r="A124" s="11">
        <v>117</v>
      </c>
      <c r="B124" s="13" t="s">
        <v>30</v>
      </c>
      <c r="C124" s="46">
        <f t="shared" si="29"/>
        <v>3633373.12</v>
      </c>
      <c r="D124" s="23">
        <v>497397.12</v>
      </c>
      <c r="E124" s="52">
        <v>519000</v>
      </c>
      <c r="F124" s="53">
        <v>540000</v>
      </c>
      <c r="G124" s="53">
        <v>664632</v>
      </c>
      <c r="H124" s="23">
        <v>706172</v>
      </c>
      <c r="I124" s="23">
        <v>706172</v>
      </c>
      <c r="J124" s="12" t="s">
        <v>5</v>
      </c>
    </row>
    <row r="125" spans="1:10" ht="14.25">
      <c r="A125" s="11">
        <v>118</v>
      </c>
      <c r="B125" s="13" t="s">
        <v>31</v>
      </c>
      <c r="C125" s="46">
        <f t="shared" si="29"/>
        <v>3039115.44</v>
      </c>
      <c r="D125" s="23">
        <v>244404.44</v>
      </c>
      <c r="E125" s="56">
        <v>321034</v>
      </c>
      <c r="F125" s="53">
        <v>742865</v>
      </c>
      <c r="G125" s="53">
        <v>553860</v>
      </c>
      <c r="H125" s="23">
        <v>588476</v>
      </c>
      <c r="I125" s="23">
        <v>588476</v>
      </c>
      <c r="J125" s="12" t="s">
        <v>5</v>
      </c>
    </row>
    <row r="126" spans="1:10" ht="14.25">
      <c r="A126" s="11">
        <v>119</v>
      </c>
      <c r="B126" s="13" t="s">
        <v>32</v>
      </c>
      <c r="C126" s="46">
        <f t="shared" si="29"/>
        <v>4005227.73</v>
      </c>
      <c r="D126" s="23">
        <v>755263.73</v>
      </c>
      <c r="E126" s="52">
        <v>869152</v>
      </c>
      <c r="F126" s="53">
        <v>650000</v>
      </c>
      <c r="G126" s="53">
        <v>553860</v>
      </c>
      <c r="H126" s="23">
        <v>588476</v>
      </c>
      <c r="I126" s="23">
        <v>588476</v>
      </c>
      <c r="J126" s="12" t="s">
        <v>5</v>
      </c>
    </row>
    <row r="127" spans="1:10" ht="14.25">
      <c r="A127" s="11">
        <v>120</v>
      </c>
      <c r="B127" s="13" t="s">
        <v>33</v>
      </c>
      <c r="C127" s="46">
        <f aca="true" t="shared" si="38" ref="C127:C158">D127+E127+F127+G127+H127+I127</f>
        <v>6773080</v>
      </c>
      <c r="D127" s="23">
        <v>1421040</v>
      </c>
      <c r="E127" s="52">
        <v>1475040</v>
      </c>
      <c r="F127" s="53">
        <v>800000</v>
      </c>
      <c r="G127" s="53">
        <v>984640</v>
      </c>
      <c r="H127" s="23">
        <v>1046180</v>
      </c>
      <c r="I127" s="23">
        <v>1046180</v>
      </c>
      <c r="J127" s="12" t="s">
        <v>5</v>
      </c>
    </row>
    <row r="128" spans="1:10" ht="14.25">
      <c r="A128" s="11">
        <v>121</v>
      </c>
      <c r="B128" s="13" t="s">
        <v>34</v>
      </c>
      <c r="C128" s="46">
        <f t="shared" si="38"/>
        <v>3449679.0300000003</v>
      </c>
      <c r="D128" s="23">
        <v>529038</v>
      </c>
      <c r="E128" s="56">
        <v>739829.03</v>
      </c>
      <c r="F128" s="53">
        <v>450000</v>
      </c>
      <c r="G128" s="53">
        <v>553860</v>
      </c>
      <c r="H128" s="23">
        <v>588476</v>
      </c>
      <c r="I128" s="23">
        <v>588476</v>
      </c>
      <c r="J128" s="12" t="s">
        <v>5</v>
      </c>
    </row>
    <row r="129" spans="1:10" ht="14.25">
      <c r="A129" s="11">
        <v>122</v>
      </c>
      <c r="B129" s="13" t="s">
        <v>59</v>
      </c>
      <c r="C129" s="46">
        <f t="shared" si="38"/>
        <v>3728683.44</v>
      </c>
      <c r="D129" s="23">
        <v>586569.44</v>
      </c>
      <c r="E129" s="52">
        <v>718988</v>
      </c>
      <c r="F129" s="53">
        <v>500000</v>
      </c>
      <c r="G129" s="53">
        <v>615400</v>
      </c>
      <c r="H129" s="23">
        <v>653863</v>
      </c>
      <c r="I129" s="23">
        <v>653863</v>
      </c>
      <c r="J129" s="12" t="s">
        <v>5</v>
      </c>
    </row>
    <row r="130" spans="1:10" ht="14.25">
      <c r="A130" s="11">
        <v>123</v>
      </c>
      <c r="B130" s="15" t="s">
        <v>8</v>
      </c>
      <c r="C130" s="46">
        <f t="shared" si="38"/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12" t="s">
        <v>5</v>
      </c>
    </row>
    <row r="131" spans="1:10" ht="33" customHeight="1">
      <c r="A131" s="11">
        <v>124</v>
      </c>
      <c r="B131" s="40" t="s">
        <v>61</v>
      </c>
      <c r="C131" s="41">
        <f t="shared" si="38"/>
        <v>121573469.98</v>
      </c>
      <c r="D131" s="41">
        <f aca="true" t="shared" si="39" ref="D131:I131">D156+D134+D133+D132</f>
        <v>16094071.93</v>
      </c>
      <c r="E131" s="41">
        <f t="shared" si="39"/>
        <v>17636639.89</v>
      </c>
      <c r="F131" s="41">
        <f t="shared" si="39"/>
        <v>23842758.16</v>
      </c>
      <c r="G131" s="41">
        <f t="shared" si="39"/>
        <v>20000000</v>
      </c>
      <c r="H131" s="41">
        <f t="shared" si="39"/>
        <v>22000000</v>
      </c>
      <c r="I131" s="41">
        <f t="shared" si="39"/>
        <v>22000000</v>
      </c>
      <c r="J131" s="47" t="s">
        <v>51</v>
      </c>
    </row>
    <row r="132" spans="1:10" ht="14.25">
      <c r="A132" s="11">
        <v>125</v>
      </c>
      <c r="B132" s="15" t="s">
        <v>7</v>
      </c>
      <c r="C132" s="46">
        <f t="shared" si="38"/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12" t="s">
        <v>5</v>
      </c>
    </row>
    <row r="133" spans="1:10" ht="14.25">
      <c r="A133" s="11">
        <v>126</v>
      </c>
      <c r="B133" s="15" t="s">
        <v>0</v>
      </c>
      <c r="C133" s="46">
        <f t="shared" si="38"/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12" t="s">
        <v>5</v>
      </c>
    </row>
    <row r="134" spans="1:10" ht="14.25">
      <c r="A134" s="11">
        <v>127</v>
      </c>
      <c r="B134" s="15" t="s">
        <v>1</v>
      </c>
      <c r="C134" s="46">
        <f t="shared" si="38"/>
        <v>121573469.98</v>
      </c>
      <c r="D134" s="23">
        <f aca="true" t="shared" si="40" ref="D134:I134">D135+D136+D137+D139+D140+D141+D142+D143+D144+D145+D146+D147+D148+D149+D150+D151+D152+D153+D154+D155+D138</f>
        <v>16094071.93</v>
      </c>
      <c r="E134" s="23">
        <f t="shared" si="40"/>
        <v>17636639.89</v>
      </c>
      <c r="F134" s="23">
        <f t="shared" si="40"/>
        <v>23842758.16</v>
      </c>
      <c r="G134" s="23">
        <f t="shared" si="40"/>
        <v>20000000</v>
      </c>
      <c r="H134" s="23">
        <f t="shared" si="40"/>
        <v>22000000</v>
      </c>
      <c r="I134" s="23">
        <f t="shared" si="40"/>
        <v>22000000</v>
      </c>
      <c r="J134" s="12" t="s">
        <v>5</v>
      </c>
    </row>
    <row r="135" spans="1:10" ht="14.25">
      <c r="A135" s="11">
        <v>128</v>
      </c>
      <c r="B135" s="13" t="s">
        <v>17</v>
      </c>
      <c r="C135" s="46">
        <f t="shared" si="38"/>
        <v>7646451.8</v>
      </c>
      <c r="D135" s="23">
        <v>934571.8</v>
      </c>
      <c r="E135" s="23">
        <v>1019316</v>
      </c>
      <c r="F135" s="23">
        <v>1637277</v>
      </c>
      <c r="G135" s="23">
        <v>1267277</v>
      </c>
      <c r="H135" s="23">
        <v>1394005</v>
      </c>
      <c r="I135" s="23">
        <v>1394005</v>
      </c>
      <c r="J135" s="12" t="s">
        <v>5</v>
      </c>
    </row>
    <row r="136" spans="1:10" ht="14.25">
      <c r="A136" s="11">
        <v>129</v>
      </c>
      <c r="B136" s="13" t="s">
        <v>57</v>
      </c>
      <c r="C136" s="46">
        <f t="shared" si="38"/>
        <v>7233257</v>
      </c>
      <c r="D136" s="23">
        <v>1086420</v>
      </c>
      <c r="E136" s="23">
        <v>1187704</v>
      </c>
      <c r="F136" s="23">
        <v>1351677</v>
      </c>
      <c r="G136" s="23">
        <v>1127330</v>
      </c>
      <c r="H136" s="23">
        <v>1240063</v>
      </c>
      <c r="I136" s="23">
        <v>1240063</v>
      </c>
      <c r="J136" s="12" t="s">
        <v>5</v>
      </c>
    </row>
    <row r="137" spans="1:10" ht="14.25">
      <c r="A137" s="11">
        <v>130</v>
      </c>
      <c r="B137" s="13" t="s">
        <v>18</v>
      </c>
      <c r="C137" s="46">
        <f t="shared" si="38"/>
        <v>5078270.34</v>
      </c>
      <c r="D137" s="23">
        <v>648806.34</v>
      </c>
      <c r="E137" s="23">
        <v>673662</v>
      </c>
      <c r="F137" s="23">
        <v>1062435</v>
      </c>
      <c r="G137" s="23">
        <v>841677</v>
      </c>
      <c r="H137" s="23">
        <v>925845</v>
      </c>
      <c r="I137" s="23">
        <v>925845</v>
      </c>
      <c r="J137" s="12" t="s">
        <v>5</v>
      </c>
    </row>
    <row r="138" spans="1:10" ht="14.25">
      <c r="A138" s="11">
        <v>131</v>
      </c>
      <c r="B138" s="13" t="s">
        <v>19</v>
      </c>
      <c r="C138" s="46">
        <f t="shared" si="38"/>
        <v>6164324.09</v>
      </c>
      <c r="D138" s="23">
        <v>911368.29</v>
      </c>
      <c r="E138" s="54">
        <v>963795.8</v>
      </c>
      <c r="F138" s="23">
        <f>1286277+39277-239277</f>
        <v>1086277</v>
      </c>
      <c r="G138" s="23">
        <v>1000901</v>
      </c>
      <c r="H138" s="23">
        <v>1100991</v>
      </c>
      <c r="I138" s="23">
        <v>1100991</v>
      </c>
      <c r="J138" s="12" t="s">
        <v>5</v>
      </c>
    </row>
    <row r="139" spans="1:10" ht="14.25">
      <c r="A139" s="11">
        <v>132</v>
      </c>
      <c r="B139" s="13" t="s">
        <v>20</v>
      </c>
      <c r="C139" s="46">
        <f t="shared" si="38"/>
        <v>12419894.98</v>
      </c>
      <c r="D139" s="23">
        <v>1655000</v>
      </c>
      <c r="E139" s="23">
        <v>1752758.98</v>
      </c>
      <c r="F139" s="23">
        <f>2562689-200000+50000</f>
        <v>2412689</v>
      </c>
      <c r="G139" s="23">
        <v>2062327</v>
      </c>
      <c r="H139" s="23">
        <v>2268560</v>
      </c>
      <c r="I139" s="23">
        <v>2268560</v>
      </c>
      <c r="J139" s="12" t="s">
        <v>5</v>
      </c>
    </row>
    <row r="140" spans="1:10" ht="14.25">
      <c r="A140" s="11">
        <v>133</v>
      </c>
      <c r="B140" s="13" t="s">
        <v>21</v>
      </c>
      <c r="C140" s="46">
        <f t="shared" si="38"/>
        <v>3106448</v>
      </c>
      <c r="D140" s="23">
        <v>466290</v>
      </c>
      <c r="E140" s="54">
        <f>544084</f>
        <v>544084</v>
      </c>
      <c r="F140" s="23">
        <v>574154</v>
      </c>
      <c r="G140" s="23">
        <v>475600</v>
      </c>
      <c r="H140" s="23">
        <v>523160</v>
      </c>
      <c r="I140" s="23">
        <v>523160</v>
      </c>
      <c r="J140" s="12" t="s">
        <v>5</v>
      </c>
    </row>
    <row r="141" spans="1:10" ht="14.25">
      <c r="A141" s="11">
        <v>134</v>
      </c>
      <c r="B141" s="13" t="s">
        <v>58</v>
      </c>
      <c r="C141" s="46">
        <f t="shared" si="38"/>
        <v>12815726.81</v>
      </c>
      <c r="D141" s="23">
        <v>1601678.69</v>
      </c>
      <c r="E141" s="23">
        <v>2292554.12</v>
      </c>
      <c r="F141" s="23">
        <f>2870667-66000-673000</f>
        <v>2131667</v>
      </c>
      <c r="G141" s="23">
        <v>2121821</v>
      </c>
      <c r="H141" s="23">
        <v>2334003</v>
      </c>
      <c r="I141" s="23">
        <v>2334003</v>
      </c>
      <c r="J141" s="12" t="s">
        <v>5</v>
      </c>
    </row>
    <row r="142" spans="1:10" ht="14.25">
      <c r="A142" s="11">
        <v>135</v>
      </c>
      <c r="B142" s="13" t="s">
        <v>22</v>
      </c>
      <c r="C142" s="46">
        <f t="shared" si="38"/>
        <v>3861571.96</v>
      </c>
      <c r="D142" s="23">
        <v>415996</v>
      </c>
      <c r="E142" s="23">
        <v>496415.96</v>
      </c>
      <c r="F142" s="23">
        <v>832849</v>
      </c>
      <c r="G142" s="23">
        <v>661347</v>
      </c>
      <c r="H142" s="23">
        <v>727482</v>
      </c>
      <c r="I142" s="23">
        <v>727482</v>
      </c>
      <c r="J142" s="12" t="s">
        <v>5</v>
      </c>
    </row>
    <row r="143" spans="1:10" ht="14.25">
      <c r="A143" s="11">
        <v>136</v>
      </c>
      <c r="B143" s="13" t="s">
        <v>23</v>
      </c>
      <c r="C143" s="46">
        <f t="shared" si="38"/>
        <v>4242082</v>
      </c>
      <c r="D143" s="23">
        <v>569270</v>
      </c>
      <c r="E143" s="23">
        <v>674267</v>
      </c>
      <c r="F143" s="23">
        <v>705271</v>
      </c>
      <c r="G143" s="23">
        <v>716648</v>
      </c>
      <c r="H143" s="23">
        <v>788313</v>
      </c>
      <c r="I143" s="23">
        <v>788313</v>
      </c>
      <c r="J143" s="12" t="s">
        <v>5</v>
      </c>
    </row>
    <row r="144" spans="1:10" ht="14.25">
      <c r="A144" s="11">
        <v>137</v>
      </c>
      <c r="B144" s="13" t="s">
        <v>24</v>
      </c>
      <c r="C144" s="46">
        <f t="shared" si="38"/>
        <v>3263238.6799999997</v>
      </c>
      <c r="D144" s="23">
        <v>446086.68</v>
      </c>
      <c r="E144" s="23">
        <v>557966</v>
      </c>
      <c r="F144" s="23">
        <f>603720+50000</f>
        <v>653720</v>
      </c>
      <c r="G144" s="23">
        <v>501708</v>
      </c>
      <c r="H144" s="23">
        <v>551879</v>
      </c>
      <c r="I144" s="23">
        <v>551879</v>
      </c>
      <c r="J144" s="12" t="s">
        <v>5</v>
      </c>
    </row>
    <row r="145" spans="1:10" ht="14.25">
      <c r="A145" s="11">
        <v>138</v>
      </c>
      <c r="B145" s="13" t="s">
        <v>25</v>
      </c>
      <c r="C145" s="46">
        <f t="shared" si="38"/>
        <v>2097048.62</v>
      </c>
      <c r="D145" s="23">
        <v>265108.82</v>
      </c>
      <c r="E145" s="23">
        <v>264274.8</v>
      </c>
      <c r="F145" s="23">
        <v>414400</v>
      </c>
      <c r="G145" s="23">
        <v>360395</v>
      </c>
      <c r="H145" s="23">
        <v>396435</v>
      </c>
      <c r="I145" s="23">
        <v>396435</v>
      </c>
      <c r="J145" s="12" t="s">
        <v>5</v>
      </c>
    </row>
    <row r="146" spans="1:10" ht="14.25">
      <c r="A146" s="11">
        <v>139</v>
      </c>
      <c r="B146" s="13" t="s">
        <v>26</v>
      </c>
      <c r="C146" s="46">
        <f t="shared" si="38"/>
        <v>2692599.62</v>
      </c>
      <c r="D146" s="23">
        <v>360325.1</v>
      </c>
      <c r="E146" s="54">
        <v>365749.52</v>
      </c>
      <c r="F146" s="23">
        <v>536777</v>
      </c>
      <c r="G146" s="23">
        <v>446796</v>
      </c>
      <c r="H146" s="23">
        <v>491476</v>
      </c>
      <c r="I146" s="23">
        <v>491476</v>
      </c>
      <c r="J146" s="12" t="s">
        <v>5</v>
      </c>
    </row>
    <row r="147" spans="1:10" ht="14.25">
      <c r="A147" s="11">
        <v>140</v>
      </c>
      <c r="B147" s="13" t="s">
        <v>27</v>
      </c>
      <c r="C147" s="46">
        <f t="shared" si="38"/>
        <v>13241581.71</v>
      </c>
      <c r="D147" s="23">
        <v>1365011.91</v>
      </c>
      <c r="E147" s="54">
        <v>1492956.8</v>
      </c>
      <c r="F147" s="23">
        <v>3004305</v>
      </c>
      <c r="G147" s="23">
        <v>2306034</v>
      </c>
      <c r="H147" s="23">
        <v>2536637</v>
      </c>
      <c r="I147" s="23">
        <v>2536637</v>
      </c>
      <c r="J147" s="12" t="s">
        <v>5</v>
      </c>
    </row>
    <row r="148" spans="1:10" ht="14.25">
      <c r="A148" s="11">
        <v>141</v>
      </c>
      <c r="B148" s="13" t="s">
        <v>28</v>
      </c>
      <c r="C148" s="46">
        <f t="shared" si="38"/>
        <v>3514452.4</v>
      </c>
      <c r="D148" s="23">
        <v>498000</v>
      </c>
      <c r="E148" s="54">
        <v>449288.4</v>
      </c>
      <c r="F148" s="23">
        <v>756336</v>
      </c>
      <c r="G148" s="23">
        <v>565884</v>
      </c>
      <c r="H148" s="23">
        <v>622472</v>
      </c>
      <c r="I148" s="23">
        <v>622472</v>
      </c>
      <c r="J148" s="12" t="s">
        <v>5</v>
      </c>
    </row>
    <row r="149" spans="1:10" ht="14.25">
      <c r="A149" s="11">
        <v>142</v>
      </c>
      <c r="B149" s="13" t="s">
        <v>29</v>
      </c>
      <c r="C149" s="46">
        <f t="shared" si="38"/>
        <v>2921374.06</v>
      </c>
      <c r="D149" s="23">
        <v>376504.06</v>
      </c>
      <c r="E149" s="54">
        <f>390973</f>
        <v>390973</v>
      </c>
      <c r="F149" s="23">
        <v>501772</v>
      </c>
      <c r="G149" s="23">
        <v>516289</v>
      </c>
      <c r="H149" s="23">
        <v>567918</v>
      </c>
      <c r="I149" s="23">
        <v>567918</v>
      </c>
      <c r="J149" s="12" t="s">
        <v>5</v>
      </c>
    </row>
    <row r="150" spans="1:10" ht="14.25">
      <c r="A150" s="11">
        <v>143</v>
      </c>
      <c r="B150" s="13" t="s">
        <v>30</v>
      </c>
      <c r="C150" s="46">
        <f t="shared" si="38"/>
        <v>4984973.8</v>
      </c>
      <c r="D150" s="23">
        <v>638978.8</v>
      </c>
      <c r="E150" s="23">
        <v>663282</v>
      </c>
      <c r="F150" s="23">
        <v>1059915</v>
      </c>
      <c r="G150" s="23">
        <v>819624</v>
      </c>
      <c r="H150" s="23">
        <v>901587</v>
      </c>
      <c r="I150" s="23">
        <v>901587</v>
      </c>
      <c r="J150" s="12" t="s">
        <v>5</v>
      </c>
    </row>
    <row r="151" spans="1:10" ht="14.25">
      <c r="A151" s="11">
        <v>144</v>
      </c>
      <c r="B151" s="13" t="s">
        <v>31</v>
      </c>
      <c r="C151" s="46">
        <f t="shared" si="38"/>
        <v>3713643</v>
      </c>
      <c r="D151" s="23">
        <v>461800</v>
      </c>
      <c r="E151" s="23">
        <v>479348</v>
      </c>
      <c r="F151" s="23">
        <v>600000</v>
      </c>
      <c r="G151" s="23">
        <v>678905</v>
      </c>
      <c r="H151" s="23">
        <v>746795</v>
      </c>
      <c r="I151" s="23">
        <v>746795</v>
      </c>
      <c r="J151" s="12" t="s">
        <v>5</v>
      </c>
    </row>
    <row r="152" spans="1:10" ht="14.25">
      <c r="A152" s="11">
        <v>145</v>
      </c>
      <c r="B152" s="13" t="s">
        <v>32</v>
      </c>
      <c r="C152" s="46">
        <f t="shared" si="38"/>
        <v>4756997.96</v>
      </c>
      <c r="D152" s="23">
        <v>616679.96</v>
      </c>
      <c r="E152" s="23">
        <v>680117</v>
      </c>
      <c r="F152" s="23">
        <f>1080326-200000</f>
        <v>880326</v>
      </c>
      <c r="G152" s="23">
        <v>806211</v>
      </c>
      <c r="H152" s="23">
        <v>886832</v>
      </c>
      <c r="I152" s="23">
        <v>886832</v>
      </c>
      <c r="J152" s="12" t="s">
        <v>5</v>
      </c>
    </row>
    <row r="153" spans="1:10" ht="14.25">
      <c r="A153" s="11">
        <v>146</v>
      </c>
      <c r="B153" s="13" t="s">
        <v>33</v>
      </c>
      <c r="C153" s="46">
        <f t="shared" si="38"/>
        <v>5782914.16</v>
      </c>
      <c r="D153" s="23">
        <v>1204000</v>
      </c>
      <c r="E153" s="23">
        <v>1049752</v>
      </c>
      <c r="F153" s="23">
        <v>1067876.16</v>
      </c>
      <c r="G153" s="23">
        <v>769152</v>
      </c>
      <c r="H153" s="23">
        <v>846067</v>
      </c>
      <c r="I153" s="23">
        <v>846067</v>
      </c>
      <c r="J153" s="12" t="s">
        <v>5</v>
      </c>
    </row>
    <row r="154" spans="1:10" ht="14.25">
      <c r="A154" s="11">
        <v>147</v>
      </c>
      <c r="B154" s="13" t="s">
        <v>34</v>
      </c>
      <c r="C154" s="46">
        <f t="shared" si="38"/>
        <v>4356343.43</v>
      </c>
      <c r="D154" s="23">
        <v>564899.92</v>
      </c>
      <c r="E154" s="54">
        <v>560931.51</v>
      </c>
      <c r="F154" s="23">
        <v>919140</v>
      </c>
      <c r="G154" s="23">
        <v>722304</v>
      </c>
      <c r="H154" s="23">
        <v>794534</v>
      </c>
      <c r="I154" s="23">
        <v>794534</v>
      </c>
      <c r="J154" s="12" t="s">
        <v>5</v>
      </c>
    </row>
    <row r="155" spans="1:10" ht="14.25">
      <c r="A155" s="11">
        <v>148</v>
      </c>
      <c r="B155" s="13" t="s">
        <v>59</v>
      </c>
      <c r="C155" s="46">
        <f t="shared" si="38"/>
        <v>7680275.5600000005</v>
      </c>
      <c r="D155" s="23">
        <v>1007275.56</v>
      </c>
      <c r="E155" s="23">
        <v>1077443</v>
      </c>
      <c r="F155" s="23">
        <v>1653895</v>
      </c>
      <c r="G155" s="23">
        <v>1231770</v>
      </c>
      <c r="H155" s="23">
        <v>1354946</v>
      </c>
      <c r="I155" s="23">
        <v>1354946</v>
      </c>
      <c r="J155" s="12" t="s">
        <v>5</v>
      </c>
    </row>
    <row r="156" spans="1:10" ht="14.25">
      <c r="A156" s="11">
        <v>149</v>
      </c>
      <c r="B156" s="15" t="s">
        <v>8</v>
      </c>
      <c r="C156" s="46">
        <f t="shared" si="38"/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12" t="s">
        <v>5</v>
      </c>
    </row>
    <row r="157" spans="1:10" ht="77.25" customHeight="1">
      <c r="A157" s="11">
        <v>150</v>
      </c>
      <c r="B157" s="40" t="s">
        <v>44</v>
      </c>
      <c r="C157" s="41">
        <f t="shared" si="38"/>
        <v>90000</v>
      </c>
      <c r="D157" s="48">
        <f aca="true" t="shared" si="41" ref="D157:I157">D161+D160+D159+D158</f>
        <v>15000</v>
      </c>
      <c r="E157" s="48">
        <f t="shared" si="41"/>
        <v>15000</v>
      </c>
      <c r="F157" s="48">
        <f t="shared" si="41"/>
        <v>15000</v>
      </c>
      <c r="G157" s="48">
        <f t="shared" si="41"/>
        <v>15000</v>
      </c>
      <c r="H157" s="48">
        <f t="shared" si="41"/>
        <v>15000</v>
      </c>
      <c r="I157" s="48">
        <f t="shared" si="41"/>
        <v>15000</v>
      </c>
      <c r="J157" s="47" t="s">
        <v>52</v>
      </c>
    </row>
    <row r="158" spans="1:10" ht="14.25">
      <c r="A158" s="11">
        <v>151</v>
      </c>
      <c r="B158" s="15" t="s">
        <v>7</v>
      </c>
      <c r="C158" s="46">
        <f t="shared" si="38"/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12" t="s">
        <v>5</v>
      </c>
    </row>
    <row r="159" spans="1:10" ht="14.25">
      <c r="A159" s="11">
        <v>152</v>
      </c>
      <c r="B159" s="15" t="s">
        <v>0</v>
      </c>
      <c r="C159" s="46">
        <f aca="true" t="shared" si="42" ref="C159:C166">D159+E159+F159+G159+H159+I159</f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12" t="s">
        <v>5</v>
      </c>
    </row>
    <row r="160" spans="1:10" ht="14.25">
      <c r="A160" s="11">
        <v>153</v>
      </c>
      <c r="B160" s="15" t="s">
        <v>36</v>
      </c>
      <c r="C160" s="46">
        <f t="shared" si="42"/>
        <v>90000</v>
      </c>
      <c r="D160" s="23">
        <v>15000</v>
      </c>
      <c r="E160" s="23">
        <v>15000</v>
      </c>
      <c r="F160" s="23">
        <v>15000</v>
      </c>
      <c r="G160" s="23">
        <v>15000</v>
      </c>
      <c r="H160" s="23">
        <v>15000</v>
      </c>
      <c r="I160" s="23">
        <v>15000</v>
      </c>
      <c r="J160" s="12" t="s">
        <v>5</v>
      </c>
    </row>
    <row r="161" spans="1:10" ht="14.25">
      <c r="A161" s="11">
        <v>154</v>
      </c>
      <c r="B161" s="15" t="s">
        <v>8</v>
      </c>
      <c r="C161" s="46">
        <f t="shared" si="42"/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12" t="s">
        <v>5</v>
      </c>
    </row>
    <row r="162" spans="1:10" ht="63.75" customHeight="1">
      <c r="A162" s="11">
        <v>155</v>
      </c>
      <c r="B162" s="40" t="s">
        <v>45</v>
      </c>
      <c r="C162" s="41">
        <f t="shared" si="42"/>
        <v>2302000</v>
      </c>
      <c r="D162" s="48">
        <f aca="true" t="shared" si="43" ref="D162:I162">D166+D165+D164+D163</f>
        <v>1050000</v>
      </c>
      <c r="E162" s="48">
        <f t="shared" si="43"/>
        <v>1052000</v>
      </c>
      <c r="F162" s="48">
        <f t="shared" si="43"/>
        <v>50000</v>
      </c>
      <c r="G162" s="48">
        <f t="shared" si="43"/>
        <v>50000</v>
      </c>
      <c r="H162" s="48">
        <f t="shared" si="43"/>
        <v>50000</v>
      </c>
      <c r="I162" s="48">
        <f t="shared" si="43"/>
        <v>50000</v>
      </c>
      <c r="J162" s="47" t="s">
        <v>52</v>
      </c>
    </row>
    <row r="163" spans="1:10" ht="14.25">
      <c r="A163" s="11">
        <v>156</v>
      </c>
      <c r="B163" s="15" t="s">
        <v>7</v>
      </c>
      <c r="C163" s="46">
        <f t="shared" si="42"/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12" t="s">
        <v>5</v>
      </c>
    </row>
    <row r="164" spans="1:10" ht="14.25">
      <c r="A164" s="11">
        <v>157</v>
      </c>
      <c r="B164" s="15" t="s">
        <v>0</v>
      </c>
      <c r="C164" s="46">
        <f t="shared" si="42"/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12" t="s">
        <v>5</v>
      </c>
    </row>
    <row r="165" spans="1:10" ht="14.25">
      <c r="A165" s="11">
        <v>158</v>
      </c>
      <c r="B165" s="15" t="s">
        <v>36</v>
      </c>
      <c r="C165" s="46">
        <f t="shared" si="42"/>
        <v>302000</v>
      </c>
      <c r="D165" s="23">
        <v>50000</v>
      </c>
      <c r="E165" s="23">
        <v>52000</v>
      </c>
      <c r="F165" s="23">
        <v>50000</v>
      </c>
      <c r="G165" s="23">
        <v>50000</v>
      </c>
      <c r="H165" s="23">
        <v>50000</v>
      </c>
      <c r="I165" s="23">
        <v>50000</v>
      </c>
      <c r="J165" s="12" t="s">
        <v>5</v>
      </c>
    </row>
    <row r="166" spans="1:10" ht="14.25">
      <c r="A166" s="11">
        <v>159</v>
      </c>
      <c r="B166" s="15" t="s">
        <v>8</v>
      </c>
      <c r="C166" s="46">
        <f t="shared" si="42"/>
        <v>2000000</v>
      </c>
      <c r="D166" s="23">
        <v>1000000</v>
      </c>
      <c r="E166" s="23">
        <v>1000000</v>
      </c>
      <c r="F166" s="23">
        <v>0</v>
      </c>
      <c r="G166" s="23">
        <v>0</v>
      </c>
      <c r="H166" s="23">
        <v>0</v>
      </c>
      <c r="I166" s="23">
        <v>0</v>
      </c>
      <c r="J166" s="12" t="s">
        <v>5</v>
      </c>
    </row>
    <row r="167" spans="1:10" ht="57">
      <c r="A167" s="11">
        <v>160</v>
      </c>
      <c r="B167" s="49" t="s">
        <v>46</v>
      </c>
      <c r="C167" s="41">
        <f aca="true" t="shared" si="44" ref="C167:C176">D167+E167+F167+G167+H167+I167</f>
        <v>95500</v>
      </c>
      <c r="D167" s="50">
        <f aca="true" t="shared" si="45" ref="D167:I167">D171+D170+D169+D168</f>
        <v>45500</v>
      </c>
      <c r="E167" s="50">
        <f t="shared" si="45"/>
        <v>0</v>
      </c>
      <c r="F167" s="50">
        <f t="shared" si="45"/>
        <v>50000</v>
      </c>
      <c r="G167" s="50">
        <f t="shared" si="45"/>
        <v>0</v>
      </c>
      <c r="H167" s="50">
        <f t="shared" si="45"/>
        <v>0</v>
      </c>
      <c r="I167" s="50">
        <f t="shared" si="45"/>
        <v>0</v>
      </c>
      <c r="J167" s="51" t="s">
        <v>52</v>
      </c>
    </row>
    <row r="168" spans="1:10" ht="14.25">
      <c r="A168" s="11">
        <v>161</v>
      </c>
      <c r="B168" s="15" t="s">
        <v>7</v>
      </c>
      <c r="C168" s="46">
        <f t="shared" si="44"/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12" t="s">
        <v>5</v>
      </c>
    </row>
    <row r="169" spans="1:10" ht="14.25">
      <c r="A169" s="11">
        <v>162</v>
      </c>
      <c r="B169" s="15" t="s">
        <v>0</v>
      </c>
      <c r="C169" s="46">
        <f t="shared" si="44"/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12" t="s">
        <v>5</v>
      </c>
    </row>
    <row r="170" spans="1:10" ht="14.25">
      <c r="A170" s="11">
        <v>163</v>
      </c>
      <c r="B170" s="15" t="s">
        <v>1</v>
      </c>
      <c r="C170" s="46">
        <f t="shared" si="44"/>
        <v>95500</v>
      </c>
      <c r="D170" s="23">
        <v>45500</v>
      </c>
      <c r="E170" s="54">
        <v>0</v>
      </c>
      <c r="F170" s="23">
        <v>50000</v>
      </c>
      <c r="G170" s="23">
        <v>0</v>
      </c>
      <c r="H170" s="23">
        <v>0</v>
      </c>
      <c r="I170" s="23">
        <v>0</v>
      </c>
      <c r="J170" s="12" t="s">
        <v>5</v>
      </c>
    </row>
    <row r="171" spans="1:10" ht="14.25">
      <c r="A171" s="11">
        <v>164</v>
      </c>
      <c r="B171" s="15" t="s">
        <v>8</v>
      </c>
      <c r="C171" s="46">
        <f t="shared" si="44"/>
        <v>0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12" t="s">
        <v>5</v>
      </c>
    </row>
    <row r="172" spans="1:10" ht="85.5">
      <c r="A172" s="11">
        <v>165</v>
      </c>
      <c r="B172" s="49" t="s">
        <v>48</v>
      </c>
      <c r="C172" s="41">
        <f t="shared" si="44"/>
        <v>7454832.59</v>
      </c>
      <c r="D172" s="50">
        <f aca="true" t="shared" si="46" ref="D172:I172">D176+D175+D174+D173</f>
        <v>0</v>
      </c>
      <c r="E172" s="50">
        <f t="shared" si="46"/>
        <v>2048042.33</v>
      </c>
      <c r="F172" s="50">
        <f t="shared" si="46"/>
        <v>1626790.26</v>
      </c>
      <c r="G172" s="50">
        <f t="shared" si="46"/>
        <v>1800000</v>
      </c>
      <c r="H172" s="50">
        <f t="shared" si="46"/>
        <v>1800000</v>
      </c>
      <c r="I172" s="50">
        <f t="shared" si="46"/>
        <v>180000</v>
      </c>
      <c r="J172" s="42" t="s">
        <v>50</v>
      </c>
    </row>
    <row r="173" spans="1:10" ht="14.25">
      <c r="A173" s="11">
        <v>166</v>
      </c>
      <c r="B173" s="15" t="s">
        <v>7</v>
      </c>
      <c r="C173" s="46">
        <f t="shared" si="44"/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12" t="s">
        <v>5</v>
      </c>
    </row>
    <row r="174" spans="1:10" ht="14.25">
      <c r="A174" s="11">
        <v>167</v>
      </c>
      <c r="B174" s="15" t="s">
        <v>0</v>
      </c>
      <c r="C174" s="46">
        <f t="shared" si="44"/>
        <v>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12" t="s">
        <v>5</v>
      </c>
    </row>
    <row r="175" spans="1:10" ht="14.25">
      <c r="A175" s="11">
        <v>168</v>
      </c>
      <c r="B175" s="15" t="s">
        <v>1</v>
      </c>
      <c r="C175" s="46">
        <f t="shared" si="44"/>
        <v>7454832.59</v>
      </c>
      <c r="D175" s="23">
        <v>0</v>
      </c>
      <c r="E175" s="23">
        <v>2048042.33</v>
      </c>
      <c r="F175" s="23">
        <f>1800000-120968.74-52241</f>
        <v>1626790.26</v>
      </c>
      <c r="G175" s="23">
        <v>1800000</v>
      </c>
      <c r="H175" s="23">
        <v>1800000</v>
      </c>
      <c r="I175" s="23">
        <v>180000</v>
      </c>
      <c r="J175" s="12" t="s">
        <v>5</v>
      </c>
    </row>
    <row r="176" spans="1:10" ht="14.25">
      <c r="A176" s="11">
        <v>169</v>
      </c>
      <c r="B176" s="15" t="s">
        <v>8</v>
      </c>
      <c r="C176" s="46">
        <f t="shared" si="44"/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12" t="s">
        <v>5</v>
      </c>
    </row>
    <row r="177" spans="1:10" ht="42.75">
      <c r="A177" s="11">
        <v>170</v>
      </c>
      <c r="B177" s="49" t="s">
        <v>60</v>
      </c>
      <c r="C177" s="41">
        <f>D177+E177+F177+G177+H177+I177</f>
        <v>3173400.32</v>
      </c>
      <c r="D177" s="50">
        <f aca="true" t="shared" si="47" ref="D177:I177">D181+D180+D179+D178</f>
        <v>0</v>
      </c>
      <c r="E177" s="50">
        <f t="shared" si="47"/>
        <v>0</v>
      </c>
      <c r="F177" s="50">
        <f t="shared" si="47"/>
        <v>873400.32</v>
      </c>
      <c r="G177" s="50">
        <f t="shared" si="47"/>
        <v>2300000</v>
      </c>
      <c r="H177" s="50">
        <f t="shared" si="47"/>
        <v>0</v>
      </c>
      <c r="I177" s="50">
        <f t="shared" si="47"/>
        <v>0</v>
      </c>
      <c r="J177" s="42" t="s">
        <v>65</v>
      </c>
    </row>
    <row r="178" spans="1:10" ht="14.25">
      <c r="A178" s="11">
        <v>171</v>
      </c>
      <c r="B178" s="15" t="s">
        <v>7</v>
      </c>
      <c r="C178" s="46">
        <f>D178+E178+F178+G178+H178+I178</f>
        <v>0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12" t="s">
        <v>5</v>
      </c>
    </row>
    <row r="179" spans="1:10" ht="14.25">
      <c r="A179" s="11">
        <v>172</v>
      </c>
      <c r="B179" s="15" t="s">
        <v>0</v>
      </c>
      <c r="C179" s="46">
        <f>D179+E179+F179+G179+H179+I179</f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12" t="s">
        <v>5</v>
      </c>
    </row>
    <row r="180" spans="1:10" ht="14.25">
      <c r="A180" s="11">
        <v>173</v>
      </c>
      <c r="B180" s="15" t="s">
        <v>1</v>
      </c>
      <c r="C180" s="46">
        <f>D180+E180+F180+G180+H180+I180</f>
        <v>3173400.32</v>
      </c>
      <c r="D180" s="23">
        <v>0</v>
      </c>
      <c r="E180" s="54">
        <v>0</v>
      </c>
      <c r="F180" s="23">
        <v>873400.32</v>
      </c>
      <c r="G180" s="23">
        <v>2300000</v>
      </c>
      <c r="H180" s="23">
        <v>0</v>
      </c>
      <c r="I180" s="23">
        <v>0</v>
      </c>
      <c r="J180" s="12" t="s">
        <v>5</v>
      </c>
    </row>
    <row r="181" spans="1:10" ht="14.25">
      <c r="A181" s="11">
        <v>174</v>
      </c>
      <c r="B181" s="15" t="s">
        <v>8</v>
      </c>
      <c r="C181" s="46">
        <f>D181+E181+F181+G181+H181+I181</f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12" t="s">
        <v>5</v>
      </c>
    </row>
  </sheetData>
  <sheetProtection/>
  <mergeCells count="14">
    <mergeCell ref="G3:J3"/>
    <mergeCell ref="D1:I2"/>
    <mergeCell ref="D6:E6"/>
    <mergeCell ref="C7:I7"/>
    <mergeCell ref="B85:J85"/>
    <mergeCell ref="A5:E5"/>
    <mergeCell ref="A7:A8"/>
    <mergeCell ref="B7:B8"/>
    <mergeCell ref="J7:J8"/>
    <mergeCell ref="B27:J27"/>
    <mergeCell ref="B33:J33"/>
    <mergeCell ref="B49:J49"/>
    <mergeCell ref="B73:J73"/>
    <mergeCell ref="B79:J79"/>
  </mergeCells>
  <printOptions/>
  <pageMargins left="0" right="0" top="0" bottom="0" header="0.31496062992125984" footer="0.31496062992125984"/>
  <pageSetup horizontalDpi="600" verticalDpi="600" orientation="landscape" paperSize="9" scale="74" r:id="rId1"/>
  <rowBreaks count="4" manualBreakCount="4">
    <brk id="48" max="9" man="1"/>
    <brk id="91" max="9" man="1"/>
    <brk id="130" max="9" man="1"/>
    <brk id="1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n.rezina</dc:creator>
  <cp:keywords/>
  <dc:description/>
  <cp:lastModifiedBy>User</cp:lastModifiedBy>
  <cp:lastPrinted>2021-07-22T05:12:48Z</cp:lastPrinted>
  <dcterms:created xsi:type="dcterms:W3CDTF">2013-08-20T08:57:14Z</dcterms:created>
  <dcterms:modified xsi:type="dcterms:W3CDTF">2021-07-22T05:34:57Z</dcterms:modified>
  <cp:category/>
  <cp:version/>
  <cp:contentType/>
  <cp:contentStatus/>
</cp:coreProperties>
</file>