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1'!$A$1:$Q$29</definedName>
    <definedName name="_xlnm.Print_Area" localSheetId="1">'приложение 2'!$A$1:$Q$29</definedName>
  </definedNames>
  <calcPr fullCalcOnLoad="1"/>
</workbook>
</file>

<file path=xl/sharedStrings.xml><?xml version="1.0" encoding="utf-8"?>
<sst xmlns="http://schemas.openxmlformats.org/spreadsheetml/2006/main" count="154" uniqueCount="93">
  <si>
    <t>№ п/п</t>
  </si>
  <si>
    <t>Наименование территориальной администрации</t>
  </si>
  <si>
    <t>Освещение дорог</t>
  </si>
  <si>
    <t>Техобслуживание по освещению дорог</t>
  </si>
  <si>
    <t>Всего:</t>
  </si>
  <si>
    <t>план</t>
  </si>
  <si>
    <t>факт</t>
  </si>
  <si>
    <t>отклонение</t>
  </si>
  <si>
    <t>1.</t>
  </si>
  <si>
    <t>Бердюгинская</t>
  </si>
  <si>
    <t>2.</t>
  </si>
  <si>
    <t>Гаевская</t>
  </si>
  <si>
    <t>3.</t>
  </si>
  <si>
    <t>Горкинская</t>
  </si>
  <si>
    <t>4.</t>
  </si>
  <si>
    <t>Дубская</t>
  </si>
  <si>
    <t>5.</t>
  </si>
  <si>
    <t>Зайковская</t>
  </si>
  <si>
    <t>6.</t>
  </si>
  <si>
    <t>Знаменская</t>
  </si>
  <si>
    <t>7.</t>
  </si>
  <si>
    <t>Килачевская</t>
  </si>
  <si>
    <t>8.</t>
  </si>
  <si>
    <t>Киргинская</t>
  </si>
  <si>
    <t>9.</t>
  </si>
  <si>
    <t>Ключевская</t>
  </si>
  <si>
    <t>10.</t>
  </si>
  <si>
    <t>Ницинская</t>
  </si>
  <si>
    <t>11.</t>
  </si>
  <si>
    <t>Новгородовская</t>
  </si>
  <si>
    <t>12.</t>
  </si>
  <si>
    <t>Осинцевская</t>
  </si>
  <si>
    <t>13.</t>
  </si>
  <si>
    <t>Пионерская</t>
  </si>
  <si>
    <t>14.</t>
  </si>
  <si>
    <t>Пьянковская</t>
  </si>
  <si>
    <t>15.</t>
  </si>
  <si>
    <t>Ретневская</t>
  </si>
  <si>
    <t>16.</t>
  </si>
  <si>
    <t>Речкаловская</t>
  </si>
  <si>
    <t>17.</t>
  </si>
  <si>
    <t>Рудновская</t>
  </si>
  <si>
    <t>18.</t>
  </si>
  <si>
    <t>Стриганская</t>
  </si>
  <si>
    <t>19.</t>
  </si>
  <si>
    <t>Фоминская</t>
  </si>
  <si>
    <t>20.</t>
  </si>
  <si>
    <t>Харловская</t>
  </si>
  <si>
    <t>21.</t>
  </si>
  <si>
    <t>Черновская</t>
  </si>
  <si>
    <t>Итого:</t>
  </si>
  <si>
    <t xml:space="preserve"> к отчету главы администрации </t>
  </si>
  <si>
    <t xml:space="preserve">Ирбитского муниципального образования о результатах своей деятельности, </t>
  </si>
  <si>
    <t>Кол-во проведенных субботников, ед./участников в субботниках, чел.</t>
  </si>
  <si>
    <t>Количество высаженных деревьев, кустов, шт.</t>
  </si>
  <si>
    <t>Разбито клумб, ед.</t>
  </si>
  <si>
    <t>Количество контейнерных площадок, ед.</t>
  </si>
  <si>
    <t>Количество контейнеров, шт.</t>
  </si>
  <si>
    <t>Установлено урн, шт.</t>
  </si>
  <si>
    <t>Количество несанкционированных свалок, шт./ куб.м</t>
  </si>
  <si>
    <t>Оборудовано дет. площадок, ед.</t>
  </si>
  <si>
    <t>Новое освящение, кол-во светильников / ламп</t>
  </si>
  <si>
    <t>Ремонт обелисков, ед.</t>
  </si>
  <si>
    <t>Обустроено родников, ед.</t>
  </si>
  <si>
    <t>Кладбища, га</t>
  </si>
  <si>
    <t>Итого расходы, тыс. руб.</t>
  </si>
  <si>
    <t>Отклонение</t>
  </si>
  <si>
    <t>Приложение №1</t>
  </si>
  <si>
    <t>тыс. руб.</t>
  </si>
  <si>
    <t>Приложение №2</t>
  </si>
  <si>
    <t>0</t>
  </si>
  <si>
    <t>Строительство и ремонт автодорог</t>
  </si>
  <si>
    <t>Грейдирование дорог, очистка дорог от снега, окашивание обочин, обустройство остановок, ямочный ремонт, ремонт водопроводной трубы,обслуживание светофоров,установка дорожных знаков,противогололедная обработка,нанесение разметки</t>
  </si>
  <si>
    <t>1 / 59120</t>
  </si>
  <si>
    <t>1 / 480</t>
  </si>
  <si>
    <t>1 / 448</t>
  </si>
  <si>
    <t>1 / 868</t>
  </si>
  <si>
    <t>1 / 388</t>
  </si>
  <si>
    <t>3 / 1020</t>
  </si>
  <si>
    <t>1 / 272</t>
  </si>
  <si>
    <t>1 / 464</t>
  </si>
  <si>
    <t>1 / 2004</t>
  </si>
  <si>
    <t>3 / 1352</t>
  </si>
  <si>
    <t>14 / 66416</t>
  </si>
  <si>
    <t xml:space="preserve">Анализ расходов на содержание дорог территориальных администраций Ирбитского муниципального образования за 2020 год   </t>
  </si>
  <si>
    <t xml:space="preserve"> к отчету главы администрации Ирбитского муниципального образования о результатах своей деятельности, деятельности администрации Ирбитского муниципального образования, иных органов местного самоуправления, наделенных исполнительно-распорядительными полномочиями, в том числе о решении вопросов поставленных Думой Ирбитского муниципального образования за 2020 год</t>
  </si>
  <si>
    <t>Отчет по благоустройству территориальных администраций Ирбитского муниципального образования за 2020 год</t>
  </si>
  <si>
    <t>18</t>
  </si>
  <si>
    <t>11</t>
  </si>
  <si>
    <t>24</t>
  </si>
  <si>
    <t>10</t>
  </si>
  <si>
    <t>45</t>
  </si>
  <si>
    <t>0/0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</si>
</sst>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[$-FC19]d\ mmmm\ yyyy\ &quot;г.&quot;"/>
    <numFmt numFmtId="203" formatCode="#&quot; &quot;???/???"/>
    <numFmt numFmtId="204" formatCode="#,##0.0;[Red]#,##0.0"/>
    <numFmt numFmtId="205" formatCode="0.0;[Red]0.0"/>
    <numFmt numFmtId="206" formatCode="#,##0.0\ _₽"/>
  </numFmts>
  <fonts count="5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 vertical="center" indent="15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6" fontId="6" fillId="32" borderId="11" xfId="0" applyNumberFormat="1" applyFont="1" applyFill="1" applyBorder="1" applyAlignment="1">
      <alignment horizontal="center"/>
    </xf>
    <xf numFmtId="206" fontId="3" fillId="0" borderId="11" xfId="0" applyNumberFormat="1" applyFont="1" applyBorder="1" applyAlignment="1">
      <alignment horizontal="center"/>
    </xf>
    <xf numFmtId="0" fontId="50" fillId="0" borderId="0" xfId="0" applyFont="1" applyAlignment="1">
      <alignment/>
    </xf>
    <xf numFmtId="200" fontId="1" fillId="0" borderId="11" xfId="0" applyNumberFormat="1" applyFont="1" applyBorder="1" applyAlignment="1">
      <alignment horizontal="center" vertical="center" wrapText="1"/>
    </xf>
    <xf numFmtId="200" fontId="3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01" fontId="1" fillId="0" borderId="11" xfId="0" applyNumberFormat="1" applyFont="1" applyBorder="1" applyAlignment="1">
      <alignment horizontal="center"/>
    </xf>
    <xf numFmtId="206" fontId="1" fillId="0" borderId="11" xfId="0" applyNumberFormat="1" applyFont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1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0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51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200" fontId="0" fillId="0" borderId="0" xfId="0" applyNumberFormat="1" applyAlignment="1">
      <alignment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120" zoomScaleSheetLayoutView="120" zoomScalePageLayoutView="0" workbookViewId="0" topLeftCell="A1">
      <selection activeCell="T4" sqref="T4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3" width="11.421875" style="8" customWidth="1"/>
    <col min="4" max="4" width="11.421875" style="0" customWidth="1"/>
    <col min="5" max="5" width="10.7109375" style="0" customWidth="1"/>
    <col min="6" max="6" width="11.28125" style="0" customWidth="1"/>
    <col min="7" max="7" width="11.421875" style="0" customWidth="1"/>
    <col min="8" max="8" width="10.8515625" style="0" customWidth="1"/>
    <col min="9" max="9" width="11.28125" style="0" customWidth="1"/>
    <col min="10" max="10" width="10.7109375" style="0" customWidth="1"/>
    <col min="11" max="12" width="10.8515625" style="0" customWidth="1"/>
    <col min="13" max="13" width="12.57421875" style="0" customWidth="1"/>
    <col min="14" max="14" width="10.00390625" style="0" customWidth="1"/>
    <col min="15" max="15" width="10.140625" style="0" customWidth="1"/>
    <col min="16" max="16" width="10.7109375" style="0" customWidth="1"/>
    <col min="17" max="17" width="10.421875" style="0" customWidth="1"/>
  </cols>
  <sheetData>
    <row r="1" spans="3:17" s="10" customFormat="1" ht="18.75">
      <c r="C1" s="11"/>
      <c r="J1" s="39" t="s">
        <v>67</v>
      </c>
      <c r="K1" s="39"/>
      <c r="L1" s="39"/>
      <c r="M1" s="39"/>
      <c r="N1" s="39"/>
      <c r="O1" s="39"/>
      <c r="P1" s="39"/>
      <c r="Q1" s="39"/>
    </row>
    <row r="2" spans="3:17" s="10" customFormat="1" ht="62.25" customHeight="1">
      <c r="C2" s="11"/>
      <c r="G2" s="41" t="s">
        <v>85</v>
      </c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s="10" customFormat="1" ht="24.75" customHeight="1" thickBot="1">
      <c r="B3" s="40" t="s">
        <v>84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0" t="s">
        <v>68</v>
      </c>
    </row>
    <row r="4" spans="1:17" s="10" customFormat="1" ht="116.25" customHeight="1" thickBot="1">
      <c r="A4" s="31" t="s">
        <v>0</v>
      </c>
      <c r="B4" s="31" t="s">
        <v>1</v>
      </c>
      <c r="C4" s="33" t="s">
        <v>2</v>
      </c>
      <c r="D4" s="34"/>
      <c r="E4" s="35"/>
      <c r="F4" s="33" t="s">
        <v>3</v>
      </c>
      <c r="G4" s="34"/>
      <c r="H4" s="35"/>
      <c r="I4" s="36" t="s">
        <v>71</v>
      </c>
      <c r="J4" s="37"/>
      <c r="K4" s="38"/>
      <c r="L4" s="33" t="s">
        <v>72</v>
      </c>
      <c r="M4" s="34"/>
      <c r="N4" s="35"/>
      <c r="O4" s="33" t="s">
        <v>4</v>
      </c>
      <c r="P4" s="34"/>
      <c r="Q4" s="35"/>
    </row>
    <row r="5" spans="1:17" s="10" customFormat="1" ht="12.75" customHeight="1">
      <c r="A5" s="42"/>
      <c r="B5" s="42"/>
      <c r="C5" s="31" t="s">
        <v>5</v>
      </c>
      <c r="D5" s="31" t="s">
        <v>6</v>
      </c>
      <c r="E5" s="31" t="s">
        <v>7</v>
      </c>
      <c r="F5" s="31" t="s">
        <v>5</v>
      </c>
      <c r="G5" s="31" t="s">
        <v>6</v>
      </c>
      <c r="H5" s="31" t="s">
        <v>7</v>
      </c>
      <c r="I5" s="31" t="s">
        <v>5</v>
      </c>
      <c r="J5" s="31" t="s">
        <v>6</v>
      </c>
      <c r="K5" s="31" t="s">
        <v>7</v>
      </c>
      <c r="L5" s="31" t="s">
        <v>5</v>
      </c>
      <c r="M5" s="31" t="s">
        <v>6</v>
      </c>
      <c r="N5" s="31" t="s">
        <v>7</v>
      </c>
      <c r="O5" s="31" t="s">
        <v>5</v>
      </c>
      <c r="P5" s="31" t="s">
        <v>6</v>
      </c>
      <c r="Q5" s="31" t="s">
        <v>7</v>
      </c>
    </row>
    <row r="6" spans="1:17" s="10" customFormat="1" ht="6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10" customFormat="1" ht="16.5" thickBot="1">
      <c r="A7" s="1">
        <v>1</v>
      </c>
      <c r="B7" s="2">
        <v>2</v>
      </c>
      <c r="C7" s="9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</row>
    <row r="8" spans="1:18" s="10" customFormat="1" ht="21" customHeight="1" thickBot="1">
      <c r="A8" s="1" t="s">
        <v>8</v>
      </c>
      <c r="B8" s="2" t="s">
        <v>9</v>
      </c>
      <c r="C8" s="21">
        <v>858.1</v>
      </c>
      <c r="D8" s="21">
        <v>858.105</v>
      </c>
      <c r="E8" s="21">
        <f>C8-D8</f>
        <v>-0.0049999999999954525</v>
      </c>
      <c r="F8" s="21">
        <v>126.5</v>
      </c>
      <c r="G8" s="21">
        <v>126.442</v>
      </c>
      <c r="H8" s="21">
        <f>F8-G8</f>
        <v>0.058000000000006935</v>
      </c>
      <c r="I8" s="21">
        <v>0</v>
      </c>
      <c r="J8" s="21">
        <v>0</v>
      </c>
      <c r="K8" s="21">
        <f>I8-J8</f>
        <v>0</v>
      </c>
      <c r="L8" s="21">
        <f>2258.155-C8-F8-I8</f>
        <v>1273.5550000000003</v>
      </c>
      <c r="M8" s="21">
        <v>1213.4</v>
      </c>
      <c r="N8" s="21">
        <f>L8-M8</f>
        <v>60.1550000000002</v>
      </c>
      <c r="O8" s="21">
        <f>C8+F8+I8+L8</f>
        <v>2258.155</v>
      </c>
      <c r="P8" s="21">
        <f>D8+G8+J8+M8</f>
        <v>2197.947</v>
      </c>
      <c r="Q8" s="21">
        <f>O8-P8</f>
        <v>60.208000000000084</v>
      </c>
      <c r="R8" s="30"/>
    </row>
    <row r="9" spans="1:17" s="10" customFormat="1" ht="21" customHeight="1" thickBot="1">
      <c r="A9" s="1" t="s">
        <v>10</v>
      </c>
      <c r="B9" s="2" t="s">
        <v>11</v>
      </c>
      <c r="C9" s="21">
        <v>860</v>
      </c>
      <c r="D9" s="21">
        <v>797.207</v>
      </c>
      <c r="E9" s="21">
        <f aca="true" t="shared" si="0" ref="E9:E28">C9-D9</f>
        <v>62.793000000000006</v>
      </c>
      <c r="F9" s="21">
        <v>327.7</v>
      </c>
      <c r="G9" s="21">
        <v>317.418</v>
      </c>
      <c r="H9" s="21">
        <f aca="true" t="shared" si="1" ref="H9:H29">F9-G9</f>
        <v>10.281999999999982</v>
      </c>
      <c r="I9" s="21">
        <v>0</v>
      </c>
      <c r="J9" s="21">
        <v>0</v>
      </c>
      <c r="K9" s="21">
        <f aca="true" t="shared" si="2" ref="K9:K29">I9-J9</f>
        <v>0</v>
      </c>
      <c r="L9" s="21">
        <f>1865.985-C9-F9-I9</f>
        <v>678.2849999999999</v>
      </c>
      <c r="M9" s="21">
        <v>620.25</v>
      </c>
      <c r="N9" s="21">
        <f aca="true" t="shared" si="3" ref="N9:N29">L9-M9</f>
        <v>58.034999999999854</v>
      </c>
      <c r="O9" s="21">
        <f aca="true" t="shared" si="4" ref="O9:O28">C9+F9+I9+L9</f>
        <v>1865.985</v>
      </c>
      <c r="P9" s="21">
        <f aca="true" t="shared" si="5" ref="P9:P28">D9+G9+J9+M9</f>
        <v>1734.875</v>
      </c>
      <c r="Q9" s="21">
        <f aca="true" t="shared" si="6" ref="Q9:Q29">O9-P9</f>
        <v>131.1099999999999</v>
      </c>
    </row>
    <row r="10" spans="1:17" s="10" customFormat="1" ht="21" customHeight="1" thickBot="1">
      <c r="A10" s="1" t="s">
        <v>12</v>
      </c>
      <c r="B10" s="2" t="s">
        <v>13</v>
      </c>
      <c r="C10" s="21">
        <v>623.7</v>
      </c>
      <c r="D10" s="21">
        <v>534.212</v>
      </c>
      <c r="E10" s="21">
        <f t="shared" si="0"/>
        <v>89.48800000000006</v>
      </c>
      <c r="F10" s="21">
        <v>50</v>
      </c>
      <c r="G10" s="21">
        <v>48.184</v>
      </c>
      <c r="H10" s="21">
        <f t="shared" si="1"/>
        <v>1.8160000000000025</v>
      </c>
      <c r="I10" s="21">
        <v>0</v>
      </c>
      <c r="J10" s="21">
        <v>0</v>
      </c>
      <c r="K10" s="21">
        <f t="shared" si="2"/>
        <v>0</v>
      </c>
      <c r="L10" s="21">
        <f>1515.355-C10-F10-I10</f>
        <v>841.655</v>
      </c>
      <c r="M10" s="21">
        <v>841.262</v>
      </c>
      <c r="N10" s="21">
        <f t="shared" si="3"/>
        <v>0.3930000000000291</v>
      </c>
      <c r="O10" s="21">
        <f t="shared" si="4"/>
        <v>1515.355</v>
      </c>
      <c r="P10" s="21">
        <f t="shared" si="5"/>
        <v>1423.658</v>
      </c>
      <c r="Q10" s="21">
        <f t="shared" si="6"/>
        <v>91.69700000000012</v>
      </c>
    </row>
    <row r="11" spans="1:17" s="10" customFormat="1" ht="21" customHeight="1" thickBot="1">
      <c r="A11" s="1" t="s">
        <v>14</v>
      </c>
      <c r="B11" s="2" t="s">
        <v>15</v>
      </c>
      <c r="C11" s="21">
        <v>864.3</v>
      </c>
      <c r="D11" s="21">
        <v>622.858</v>
      </c>
      <c r="E11" s="21">
        <f t="shared" si="0"/>
        <v>241.442</v>
      </c>
      <c r="F11" s="21">
        <v>99.5</v>
      </c>
      <c r="G11" s="21">
        <v>99.819</v>
      </c>
      <c r="H11" s="21">
        <f t="shared" si="1"/>
        <v>-0.3190000000000026</v>
      </c>
      <c r="I11" s="21">
        <v>0</v>
      </c>
      <c r="J11" s="21">
        <v>0</v>
      </c>
      <c r="K11" s="21">
        <f t="shared" si="2"/>
        <v>0</v>
      </c>
      <c r="L11" s="21">
        <f>1912.901-C11-F11-I11</f>
        <v>949.1010000000001</v>
      </c>
      <c r="M11" s="21">
        <v>879.106</v>
      </c>
      <c r="N11" s="21">
        <f t="shared" si="3"/>
        <v>69.99500000000012</v>
      </c>
      <c r="O11" s="21">
        <f t="shared" si="4"/>
        <v>1912.901</v>
      </c>
      <c r="P11" s="21">
        <f t="shared" si="5"/>
        <v>1601.783</v>
      </c>
      <c r="Q11" s="21">
        <f t="shared" si="6"/>
        <v>311.11800000000017</v>
      </c>
    </row>
    <row r="12" spans="1:17" s="10" customFormat="1" ht="21" customHeight="1" thickBot="1">
      <c r="A12" s="1" t="s">
        <v>16</v>
      </c>
      <c r="B12" s="2" t="s">
        <v>17</v>
      </c>
      <c r="C12" s="21">
        <v>1517.9</v>
      </c>
      <c r="D12" s="21">
        <v>1181.848</v>
      </c>
      <c r="E12" s="21">
        <f t="shared" si="0"/>
        <v>336.05200000000013</v>
      </c>
      <c r="F12" s="21">
        <v>234.9</v>
      </c>
      <c r="G12" s="21">
        <v>234.86</v>
      </c>
      <c r="H12" s="21">
        <f t="shared" si="1"/>
        <v>0.03999999999999204</v>
      </c>
      <c r="I12" s="21">
        <v>0</v>
      </c>
      <c r="J12" s="21">
        <v>0</v>
      </c>
      <c r="K12" s="21">
        <f t="shared" si="2"/>
        <v>0</v>
      </c>
      <c r="L12" s="21">
        <f>2847.091-C12-F12-I12</f>
        <v>1094.2909999999997</v>
      </c>
      <c r="M12" s="21">
        <v>1043.713</v>
      </c>
      <c r="N12" s="21">
        <f t="shared" si="3"/>
        <v>50.57799999999975</v>
      </c>
      <c r="O12" s="21">
        <f t="shared" si="4"/>
        <v>2847.091</v>
      </c>
      <c r="P12" s="21">
        <f t="shared" si="5"/>
        <v>2460.4210000000003</v>
      </c>
      <c r="Q12" s="21">
        <f t="shared" si="6"/>
        <v>386.6699999999996</v>
      </c>
    </row>
    <row r="13" spans="1:17" s="10" customFormat="1" ht="21" customHeight="1" thickBot="1">
      <c r="A13" s="1" t="s">
        <v>18</v>
      </c>
      <c r="B13" s="2" t="s">
        <v>19</v>
      </c>
      <c r="C13" s="21">
        <v>468.8</v>
      </c>
      <c r="D13" s="21">
        <v>193.285</v>
      </c>
      <c r="E13" s="21">
        <f t="shared" si="0"/>
        <v>275.515</v>
      </c>
      <c r="F13" s="21">
        <v>75.3</v>
      </c>
      <c r="G13" s="21">
        <v>59.06</v>
      </c>
      <c r="H13" s="21">
        <f t="shared" si="1"/>
        <v>16.239999999999995</v>
      </c>
      <c r="I13" s="21">
        <v>0</v>
      </c>
      <c r="J13" s="21">
        <v>0</v>
      </c>
      <c r="K13" s="21">
        <f t="shared" si="2"/>
        <v>0</v>
      </c>
      <c r="L13" s="21">
        <f>1146.277-C13-F13-I13</f>
        <v>602.1770000000001</v>
      </c>
      <c r="M13" s="21">
        <v>522.193</v>
      </c>
      <c r="N13" s="21">
        <f t="shared" si="3"/>
        <v>79.98400000000015</v>
      </c>
      <c r="O13" s="21">
        <f t="shared" si="4"/>
        <v>1146.277</v>
      </c>
      <c r="P13" s="21">
        <f t="shared" si="5"/>
        <v>774.538</v>
      </c>
      <c r="Q13" s="21">
        <f t="shared" si="6"/>
        <v>371.73900000000003</v>
      </c>
    </row>
    <row r="14" spans="1:17" s="10" customFormat="1" ht="21" customHeight="1" thickBot="1">
      <c r="A14" s="1" t="s">
        <v>20</v>
      </c>
      <c r="B14" s="2" t="s">
        <v>21</v>
      </c>
      <c r="C14" s="21">
        <v>1751.8</v>
      </c>
      <c r="D14" s="21">
        <v>1470.963</v>
      </c>
      <c r="E14" s="21">
        <f t="shared" si="0"/>
        <v>280.837</v>
      </c>
      <c r="F14" s="21">
        <v>540.6</v>
      </c>
      <c r="G14" s="21">
        <v>504.456</v>
      </c>
      <c r="H14" s="21">
        <f t="shared" si="1"/>
        <v>36.144000000000005</v>
      </c>
      <c r="I14" s="21">
        <v>0</v>
      </c>
      <c r="J14" s="21">
        <v>0</v>
      </c>
      <c r="K14" s="21">
        <f t="shared" si="2"/>
        <v>0</v>
      </c>
      <c r="L14" s="21">
        <f>3140.736-C14-F14-I14</f>
        <v>848.3359999999999</v>
      </c>
      <c r="M14" s="21">
        <v>846.66</v>
      </c>
      <c r="N14" s="21">
        <f t="shared" si="3"/>
        <v>1.6759999999999309</v>
      </c>
      <c r="O14" s="21">
        <f t="shared" si="4"/>
        <v>3140.736</v>
      </c>
      <c r="P14" s="21">
        <f t="shared" si="5"/>
        <v>2822.0789999999997</v>
      </c>
      <c r="Q14" s="21">
        <f t="shared" si="6"/>
        <v>318.65700000000015</v>
      </c>
    </row>
    <row r="15" spans="1:17" s="10" customFormat="1" ht="21" customHeight="1" thickBot="1">
      <c r="A15" s="1" t="s">
        <v>22</v>
      </c>
      <c r="B15" s="2" t="s">
        <v>23</v>
      </c>
      <c r="C15" s="21">
        <v>441.4</v>
      </c>
      <c r="D15" s="21">
        <v>421.726</v>
      </c>
      <c r="E15" s="21">
        <f t="shared" si="0"/>
        <v>19.673999999999978</v>
      </c>
      <c r="F15" s="21">
        <v>55</v>
      </c>
      <c r="G15" s="21">
        <v>55</v>
      </c>
      <c r="H15" s="21">
        <f t="shared" si="1"/>
        <v>0</v>
      </c>
      <c r="I15" s="21">
        <v>0</v>
      </c>
      <c r="J15" s="21">
        <v>0</v>
      </c>
      <c r="K15" s="21">
        <f t="shared" si="2"/>
        <v>0</v>
      </c>
      <c r="L15" s="21">
        <f>1046.555-C15-F15-I15</f>
        <v>550.1550000000001</v>
      </c>
      <c r="M15" s="21">
        <v>549.839</v>
      </c>
      <c r="N15" s="21">
        <f t="shared" si="3"/>
        <v>0.3160000000000309</v>
      </c>
      <c r="O15" s="21">
        <f t="shared" si="4"/>
        <v>1046.555</v>
      </c>
      <c r="P15" s="21">
        <f t="shared" si="5"/>
        <v>1026.565</v>
      </c>
      <c r="Q15" s="21">
        <f t="shared" si="6"/>
        <v>19.99000000000001</v>
      </c>
    </row>
    <row r="16" spans="1:17" s="28" customFormat="1" ht="21" customHeight="1" thickBot="1">
      <c r="A16" s="25" t="s">
        <v>24</v>
      </c>
      <c r="B16" s="26" t="s">
        <v>25</v>
      </c>
      <c r="C16" s="27">
        <v>563.967</v>
      </c>
      <c r="D16" s="27">
        <v>314.427</v>
      </c>
      <c r="E16" s="27">
        <f t="shared" si="0"/>
        <v>249.53999999999996</v>
      </c>
      <c r="F16" s="27">
        <v>110.3</v>
      </c>
      <c r="G16" s="27">
        <v>27.86</v>
      </c>
      <c r="H16" s="27">
        <f t="shared" si="1"/>
        <v>82.44</v>
      </c>
      <c r="I16" s="27">
        <v>0</v>
      </c>
      <c r="J16" s="27">
        <v>0</v>
      </c>
      <c r="K16" s="27">
        <f t="shared" si="2"/>
        <v>0</v>
      </c>
      <c r="L16" s="21">
        <f>1269.041-C16-F16-I16</f>
        <v>594.774</v>
      </c>
      <c r="M16" s="27">
        <v>483.141</v>
      </c>
      <c r="N16" s="27">
        <f t="shared" si="3"/>
        <v>111.63299999999998</v>
      </c>
      <c r="O16" s="21">
        <f t="shared" si="4"/>
        <v>1269.041</v>
      </c>
      <c r="P16" s="21">
        <f t="shared" si="5"/>
        <v>825.4280000000001</v>
      </c>
      <c r="Q16" s="27">
        <f t="shared" si="6"/>
        <v>443.61299999999983</v>
      </c>
    </row>
    <row r="17" spans="1:17" s="28" customFormat="1" ht="21" customHeight="1" thickBot="1">
      <c r="A17" s="25" t="s">
        <v>26</v>
      </c>
      <c r="B17" s="26" t="s">
        <v>27</v>
      </c>
      <c r="C17" s="27">
        <v>416.392</v>
      </c>
      <c r="D17" s="27">
        <v>238.93</v>
      </c>
      <c r="E17" s="27">
        <f t="shared" si="0"/>
        <v>177.462</v>
      </c>
      <c r="F17" s="27">
        <v>127.9</v>
      </c>
      <c r="G17" s="27">
        <v>62.598</v>
      </c>
      <c r="H17" s="27">
        <f t="shared" si="1"/>
        <v>65.302</v>
      </c>
      <c r="I17" s="27">
        <v>0</v>
      </c>
      <c r="J17" s="27">
        <v>0</v>
      </c>
      <c r="K17" s="27">
        <f t="shared" si="2"/>
        <v>0</v>
      </c>
      <c r="L17" s="21">
        <f>981.47-C17-F17-I17</f>
        <v>437.178</v>
      </c>
      <c r="M17" s="27">
        <v>304.901</v>
      </c>
      <c r="N17" s="27">
        <f t="shared" si="3"/>
        <v>132.277</v>
      </c>
      <c r="O17" s="21">
        <f t="shared" si="4"/>
        <v>981.47</v>
      </c>
      <c r="P17" s="21">
        <f t="shared" si="5"/>
        <v>606.4290000000001</v>
      </c>
      <c r="Q17" s="27">
        <f t="shared" si="6"/>
        <v>375.04099999999994</v>
      </c>
    </row>
    <row r="18" spans="1:17" s="10" customFormat="1" ht="21" customHeight="1" thickBot="1">
      <c r="A18" s="1" t="s">
        <v>28</v>
      </c>
      <c r="B18" s="2" t="s">
        <v>29</v>
      </c>
      <c r="C18" s="21">
        <v>233</v>
      </c>
      <c r="D18" s="21">
        <v>179.616</v>
      </c>
      <c r="E18" s="21">
        <f t="shared" si="0"/>
        <v>53.383999999999986</v>
      </c>
      <c r="F18" s="21">
        <v>31.3</v>
      </c>
      <c r="G18" s="21">
        <v>31.252</v>
      </c>
      <c r="H18" s="21">
        <f t="shared" si="1"/>
        <v>0.04800000000000182</v>
      </c>
      <c r="I18" s="21">
        <v>0</v>
      </c>
      <c r="J18" s="21">
        <v>0</v>
      </c>
      <c r="K18" s="21">
        <f t="shared" si="2"/>
        <v>0</v>
      </c>
      <c r="L18" s="21">
        <f>727.222-C18-F18-I18</f>
        <v>462.92199999999997</v>
      </c>
      <c r="M18" s="21">
        <v>312.64</v>
      </c>
      <c r="N18" s="21">
        <f t="shared" si="3"/>
        <v>150.28199999999998</v>
      </c>
      <c r="O18" s="21">
        <f t="shared" si="4"/>
        <v>727.222</v>
      </c>
      <c r="P18" s="21">
        <f t="shared" si="5"/>
        <v>523.508</v>
      </c>
      <c r="Q18" s="21">
        <f t="shared" si="6"/>
        <v>203.71399999999994</v>
      </c>
    </row>
    <row r="19" spans="1:17" s="10" customFormat="1" ht="21" customHeight="1" thickBot="1">
      <c r="A19" s="1" t="s">
        <v>30</v>
      </c>
      <c r="B19" s="2" t="s">
        <v>31</v>
      </c>
      <c r="C19" s="21">
        <v>225.4</v>
      </c>
      <c r="D19" s="21">
        <v>204.102</v>
      </c>
      <c r="E19" s="21">
        <f t="shared" si="0"/>
        <v>21.298000000000002</v>
      </c>
      <c r="F19" s="21">
        <v>73.1</v>
      </c>
      <c r="G19" s="21">
        <v>73.081</v>
      </c>
      <c r="H19" s="21">
        <f t="shared" si="1"/>
        <v>0.018999999999991246</v>
      </c>
      <c r="I19" s="21">
        <v>0</v>
      </c>
      <c r="J19" s="21">
        <v>0</v>
      </c>
      <c r="K19" s="21">
        <f t="shared" si="2"/>
        <v>0</v>
      </c>
      <c r="L19" s="21">
        <f>1054.981-C19-F19-I19</f>
        <v>756.481</v>
      </c>
      <c r="M19" s="21">
        <v>485.593</v>
      </c>
      <c r="N19" s="21">
        <f t="shared" si="3"/>
        <v>270.888</v>
      </c>
      <c r="O19" s="21">
        <f t="shared" si="4"/>
        <v>1054.981</v>
      </c>
      <c r="P19" s="21">
        <f t="shared" si="5"/>
        <v>762.7760000000001</v>
      </c>
      <c r="Q19" s="21">
        <f t="shared" si="6"/>
        <v>292.2049999999999</v>
      </c>
    </row>
    <row r="20" spans="1:17" s="10" customFormat="1" ht="21" customHeight="1" thickBot="1">
      <c r="A20" s="1" t="s">
        <v>32</v>
      </c>
      <c r="B20" s="2" t="s">
        <v>33</v>
      </c>
      <c r="C20" s="21">
        <v>1319.2</v>
      </c>
      <c r="D20" s="21">
        <v>1319.175</v>
      </c>
      <c r="E20" s="21">
        <f t="shared" si="0"/>
        <v>0.02500000000009095</v>
      </c>
      <c r="F20" s="21">
        <v>173.8</v>
      </c>
      <c r="G20" s="21">
        <v>173.781</v>
      </c>
      <c r="H20" s="21">
        <f t="shared" si="1"/>
        <v>0.019000000000005457</v>
      </c>
      <c r="I20" s="21">
        <v>0</v>
      </c>
      <c r="J20" s="21">
        <v>0</v>
      </c>
      <c r="K20" s="21">
        <f t="shared" si="2"/>
        <v>0</v>
      </c>
      <c r="L20" s="21">
        <f>2473.856-C20-F20-I20</f>
        <v>980.8560000000002</v>
      </c>
      <c r="M20" s="21">
        <v>980.899</v>
      </c>
      <c r="N20" s="21">
        <f t="shared" si="3"/>
        <v>-0.04299999999977899</v>
      </c>
      <c r="O20" s="21">
        <f t="shared" si="4"/>
        <v>2473.856</v>
      </c>
      <c r="P20" s="21">
        <f t="shared" si="5"/>
        <v>2473.855</v>
      </c>
      <c r="Q20" s="21">
        <f t="shared" si="6"/>
        <v>0.0010000000002037268</v>
      </c>
    </row>
    <row r="21" spans="1:17" s="10" customFormat="1" ht="21" customHeight="1" thickBot="1">
      <c r="A21" s="1" t="s">
        <v>34</v>
      </c>
      <c r="B21" s="2" t="s">
        <v>35</v>
      </c>
      <c r="C21" s="21">
        <v>390</v>
      </c>
      <c r="D21" s="21">
        <v>324.223</v>
      </c>
      <c r="E21" s="21">
        <f t="shared" si="0"/>
        <v>65.77699999999999</v>
      </c>
      <c r="F21" s="21">
        <v>0</v>
      </c>
      <c r="G21" s="21">
        <v>59.288</v>
      </c>
      <c r="H21" s="21">
        <f t="shared" si="1"/>
        <v>-59.288</v>
      </c>
      <c r="I21" s="21">
        <v>0</v>
      </c>
      <c r="J21" s="21">
        <v>0</v>
      </c>
      <c r="K21" s="21">
        <f t="shared" si="2"/>
        <v>0</v>
      </c>
      <c r="L21" s="21">
        <f>775.906-C21-F21-I21</f>
        <v>385.90599999999995</v>
      </c>
      <c r="M21" s="21">
        <v>243.115</v>
      </c>
      <c r="N21" s="21">
        <f t="shared" si="3"/>
        <v>142.79099999999994</v>
      </c>
      <c r="O21" s="21">
        <f t="shared" si="4"/>
        <v>775.906</v>
      </c>
      <c r="P21" s="21">
        <f t="shared" si="5"/>
        <v>626.626</v>
      </c>
      <c r="Q21" s="21">
        <f t="shared" si="6"/>
        <v>149.27999999999997</v>
      </c>
    </row>
    <row r="22" spans="1:17" s="10" customFormat="1" ht="21" customHeight="1" thickBot="1">
      <c r="A22" s="1" t="s">
        <v>36</v>
      </c>
      <c r="B22" s="2" t="s">
        <v>37</v>
      </c>
      <c r="C22" s="21">
        <v>290.9</v>
      </c>
      <c r="D22" s="21">
        <v>269.514</v>
      </c>
      <c r="E22" s="21">
        <f t="shared" si="0"/>
        <v>21.385999999999967</v>
      </c>
      <c r="F22" s="21">
        <v>70.5</v>
      </c>
      <c r="G22" s="21">
        <v>54.832</v>
      </c>
      <c r="H22" s="21">
        <f t="shared" si="1"/>
        <v>15.668</v>
      </c>
      <c r="I22" s="21">
        <v>0</v>
      </c>
      <c r="J22" s="21">
        <v>0</v>
      </c>
      <c r="K22" s="21">
        <f t="shared" si="2"/>
        <v>0</v>
      </c>
      <c r="L22" s="21">
        <f>1225.106-C22-F22-I22</f>
        <v>863.706</v>
      </c>
      <c r="M22" s="21">
        <v>735.722</v>
      </c>
      <c r="N22" s="21">
        <f t="shared" si="3"/>
        <v>127.98400000000004</v>
      </c>
      <c r="O22" s="21">
        <f t="shared" si="4"/>
        <v>1225.106</v>
      </c>
      <c r="P22" s="21">
        <f t="shared" si="5"/>
        <v>1060.068</v>
      </c>
      <c r="Q22" s="21">
        <f t="shared" si="6"/>
        <v>165.038</v>
      </c>
    </row>
    <row r="23" spans="1:17" s="10" customFormat="1" ht="21" customHeight="1" thickBot="1">
      <c r="A23" s="1" t="s">
        <v>38</v>
      </c>
      <c r="B23" s="2" t="s">
        <v>39</v>
      </c>
      <c r="C23" s="21">
        <v>663</v>
      </c>
      <c r="D23" s="21">
        <v>481.059</v>
      </c>
      <c r="E23" s="21">
        <f t="shared" si="0"/>
        <v>181.94099999999997</v>
      </c>
      <c r="F23" s="21">
        <v>0</v>
      </c>
      <c r="G23" s="21">
        <v>0</v>
      </c>
      <c r="H23" s="21">
        <f t="shared" si="1"/>
        <v>0</v>
      </c>
      <c r="I23" s="21">
        <v>0</v>
      </c>
      <c r="J23" s="21">
        <v>0</v>
      </c>
      <c r="K23" s="21">
        <f t="shared" si="2"/>
        <v>0</v>
      </c>
      <c r="L23" s="21">
        <f>1182.282-C23-F23-I23</f>
        <v>519.2819999999999</v>
      </c>
      <c r="M23" s="21">
        <v>392.965</v>
      </c>
      <c r="N23" s="21">
        <f t="shared" si="3"/>
        <v>126.31699999999995</v>
      </c>
      <c r="O23" s="21">
        <f t="shared" si="4"/>
        <v>1182.282</v>
      </c>
      <c r="P23" s="21">
        <f t="shared" si="5"/>
        <v>874.024</v>
      </c>
      <c r="Q23" s="21">
        <f t="shared" si="6"/>
        <v>308.2579999999999</v>
      </c>
    </row>
    <row r="24" spans="1:17" s="10" customFormat="1" ht="21" customHeight="1" thickBot="1">
      <c r="A24" s="1" t="s">
        <v>40</v>
      </c>
      <c r="B24" s="2" t="s">
        <v>41</v>
      </c>
      <c r="C24" s="21">
        <v>479</v>
      </c>
      <c r="D24" s="21">
        <v>442.894</v>
      </c>
      <c r="E24" s="21">
        <f t="shared" si="0"/>
        <v>36.105999999999995</v>
      </c>
      <c r="F24" s="21">
        <v>0</v>
      </c>
      <c r="G24" s="21">
        <v>0</v>
      </c>
      <c r="H24" s="21">
        <f t="shared" si="1"/>
        <v>0</v>
      </c>
      <c r="I24" s="21">
        <v>0</v>
      </c>
      <c r="J24" s="21">
        <v>0</v>
      </c>
      <c r="K24" s="21">
        <f t="shared" si="2"/>
        <v>0</v>
      </c>
      <c r="L24" s="21">
        <f>800.382-C24-F24-I24</f>
        <v>321.38199999999995</v>
      </c>
      <c r="M24" s="21">
        <v>321.034</v>
      </c>
      <c r="N24" s="21">
        <f t="shared" si="3"/>
        <v>0.34799999999995634</v>
      </c>
      <c r="O24" s="21">
        <f t="shared" si="4"/>
        <v>800.382</v>
      </c>
      <c r="P24" s="21">
        <f t="shared" si="5"/>
        <v>763.928</v>
      </c>
      <c r="Q24" s="21">
        <f t="shared" si="6"/>
        <v>36.45399999999995</v>
      </c>
    </row>
    <row r="25" spans="1:17" s="10" customFormat="1" ht="21" customHeight="1" thickBot="1">
      <c r="A25" s="1" t="s">
        <v>42</v>
      </c>
      <c r="B25" s="2" t="s">
        <v>43</v>
      </c>
      <c r="C25" s="21">
        <v>540.1</v>
      </c>
      <c r="D25" s="21">
        <v>456.178</v>
      </c>
      <c r="E25" s="21">
        <f t="shared" si="0"/>
        <v>83.92200000000003</v>
      </c>
      <c r="F25" s="21">
        <v>140</v>
      </c>
      <c r="G25" s="21">
        <v>139.98</v>
      </c>
      <c r="H25" s="21">
        <f t="shared" si="1"/>
        <v>0.020000000000010232</v>
      </c>
      <c r="I25" s="21">
        <v>0</v>
      </c>
      <c r="J25" s="21">
        <v>0</v>
      </c>
      <c r="K25" s="21">
        <f t="shared" si="2"/>
        <v>0</v>
      </c>
      <c r="L25" s="21">
        <f>1549.269-C25-F25-I25</f>
        <v>869.169</v>
      </c>
      <c r="M25" s="21">
        <v>747.692</v>
      </c>
      <c r="N25" s="21">
        <f t="shared" si="3"/>
        <v>121.47699999999998</v>
      </c>
      <c r="O25" s="21">
        <f t="shared" si="4"/>
        <v>1549.269</v>
      </c>
      <c r="P25" s="21">
        <f t="shared" si="5"/>
        <v>1343.85</v>
      </c>
      <c r="Q25" s="21">
        <f t="shared" si="6"/>
        <v>205.4190000000001</v>
      </c>
    </row>
    <row r="26" spans="1:17" s="10" customFormat="1" ht="21" customHeight="1" thickBot="1">
      <c r="A26" s="1" t="s">
        <v>44</v>
      </c>
      <c r="B26" s="2" t="s">
        <v>45</v>
      </c>
      <c r="C26" s="21">
        <v>899.1</v>
      </c>
      <c r="D26" s="21">
        <v>518.949</v>
      </c>
      <c r="E26" s="21">
        <f t="shared" si="0"/>
        <v>380.15100000000007</v>
      </c>
      <c r="F26" s="21">
        <v>150.7</v>
      </c>
      <c r="G26" s="21">
        <v>150.529</v>
      </c>
      <c r="H26" s="21">
        <f t="shared" si="1"/>
        <v>0.17099999999999227</v>
      </c>
      <c r="I26" s="21">
        <v>0</v>
      </c>
      <c r="J26" s="21">
        <v>0</v>
      </c>
      <c r="K26" s="21">
        <f t="shared" si="2"/>
        <v>0</v>
      </c>
      <c r="L26" s="21">
        <f>2524.792-C26-F26-I26</f>
        <v>1474.992</v>
      </c>
      <c r="M26" s="21">
        <v>1431.416</v>
      </c>
      <c r="N26" s="21">
        <f t="shared" si="3"/>
        <v>43.57600000000002</v>
      </c>
      <c r="O26" s="21">
        <f t="shared" si="4"/>
        <v>2524.792</v>
      </c>
      <c r="P26" s="21">
        <f t="shared" si="5"/>
        <v>2100.894</v>
      </c>
      <c r="Q26" s="21">
        <f t="shared" si="6"/>
        <v>423.89800000000014</v>
      </c>
    </row>
    <row r="27" spans="1:17" s="10" customFormat="1" ht="21" customHeight="1" thickBot="1">
      <c r="A27" s="1" t="s">
        <v>46</v>
      </c>
      <c r="B27" s="2" t="s">
        <v>47</v>
      </c>
      <c r="C27" s="21">
        <v>496.5</v>
      </c>
      <c r="D27" s="21">
        <v>486.754</v>
      </c>
      <c r="E27" s="21">
        <f t="shared" si="0"/>
        <v>9.745999999999981</v>
      </c>
      <c r="F27" s="21">
        <v>64.4</v>
      </c>
      <c r="G27" s="21">
        <v>58.391</v>
      </c>
      <c r="H27" s="21">
        <f t="shared" si="1"/>
        <v>6.0090000000000074</v>
      </c>
      <c r="I27" s="21">
        <v>0</v>
      </c>
      <c r="J27" s="21">
        <v>0</v>
      </c>
      <c r="K27" s="21">
        <f t="shared" si="2"/>
        <v>0</v>
      </c>
      <c r="L27" s="21">
        <f>1300.76-C27-F27-I27</f>
        <v>739.86</v>
      </c>
      <c r="M27" s="21">
        <v>589.614</v>
      </c>
      <c r="N27" s="21">
        <f t="shared" si="3"/>
        <v>150.24599999999998</v>
      </c>
      <c r="O27" s="21">
        <f t="shared" si="4"/>
        <v>1300.76</v>
      </c>
      <c r="P27" s="21">
        <f t="shared" si="5"/>
        <v>1134.759</v>
      </c>
      <c r="Q27" s="21">
        <f t="shared" si="6"/>
        <v>166.00099999999998</v>
      </c>
    </row>
    <row r="28" spans="1:17" s="10" customFormat="1" ht="21" customHeight="1" thickBot="1">
      <c r="A28" s="1" t="s">
        <v>48</v>
      </c>
      <c r="B28" s="2" t="s">
        <v>49</v>
      </c>
      <c r="C28" s="21">
        <v>800</v>
      </c>
      <c r="D28" s="21">
        <v>779.302</v>
      </c>
      <c r="E28" s="21">
        <f t="shared" si="0"/>
        <v>20.69799999999998</v>
      </c>
      <c r="F28" s="21">
        <v>277</v>
      </c>
      <c r="G28" s="21">
        <v>63.814</v>
      </c>
      <c r="H28" s="21">
        <f t="shared" si="1"/>
        <v>213.186</v>
      </c>
      <c r="I28" s="21">
        <v>0</v>
      </c>
      <c r="J28" s="21">
        <v>0</v>
      </c>
      <c r="K28" s="21">
        <f t="shared" si="2"/>
        <v>0</v>
      </c>
      <c r="L28" s="21">
        <f>1796.431-C28-F28-I28</f>
        <v>719.431</v>
      </c>
      <c r="M28" s="21">
        <v>693.429</v>
      </c>
      <c r="N28" s="21">
        <f t="shared" si="3"/>
        <v>26.002000000000066</v>
      </c>
      <c r="O28" s="21">
        <f t="shared" si="4"/>
        <v>1796.431</v>
      </c>
      <c r="P28" s="21">
        <f t="shared" si="5"/>
        <v>1536.545</v>
      </c>
      <c r="Q28" s="21">
        <f t="shared" si="6"/>
        <v>259.88599999999997</v>
      </c>
    </row>
    <row r="29" spans="1:18" s="10" customFormat="1" ht="24" customHeight="1" thickBot="1">
      <c r="A29" s="1"/>
      <c r="B29" s="3" t="s">
        <v>50</v>
      </c>
      <c r="C29" s="14">
        <f>SUM(C8:C28)</f>
        <v>14702.559000000001</v>
      </c>
      <c r="D29" s="14">
        <f>SUM(D8:D28)</f>
        <v>12095.326999999997</v>
      </c>
      <c r="E29" s="15">
        <f>C29-D29</f>
        <v>2607.2320000000036</v>
      </c>
      <c r="F29" s="14">
        <f aca="true" t="shared" si="7" ref="F29:M29">SUM(F8:F28)</f>
        <v>2728.4999999999995</v>
      </c>
      <c r="G29" s="14">
        <f t="shared" si="7"/>
        <v>2340.6449999999995</v>
      </c>
      <c r="H29" s="22">
        <f t="shared" si="1"/>
        <v>387.855</v>
      </c>
      <c r="I29" s="14">
        <f t="shared" si="7"/>
        <v>0</v>
      </c>
      <c r="J29" s="14">
        <f t="shared" si="7"/>
        <v>0</v>
      </c>
      <c r="K29" s="22">
        <f t="shared" si="2"/>
        <v>0</v>
      </c>
      <c r="L29" s="14">
        <f>SUM(L8:L28)</f>
        <v>15963.493999999999</v>
      </c>
      <c r="M29" s="14">
        <f t="shared" si="7"/>
        <v>14238.583999999999</v>
      </c>
      <c r="N29" s="22">
        <f t="shared" si="3"/>
        <v>1724.9099999999999</v>
      </c>
      <c r="O29" s="15">
        <f>SUM(O8:O28)</f>
        <v>33394.553</v>
      </c>
      <c r="P29" s="14">
        <f>D29+G29+J29+M29</f>
        <v>28674.555999999997</v>
      </c>
      <c r="Q29" s="22">
        <f t="shared" si="6"/>
        <v>4719.997000000003</v>
      </c>
      <c r="R29" s="30"/>
    </row>
    <row r="30" spans="3:17" s="10" customFormat="1" ht="15.75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29"/>
      <c r="N30" s="13"/>
      <c r="O30" s="13"/>
      <c r="P30" s="13"/>
      <c r="Q30" s="13"/>
    </row>
    <row r="36" spans="13:14" ht="15">
      <c r="M36" s="49"/>
      <c r="N36" s="49"/>
    </row>
  </sheetData>
  <sheetProtection/>
  <mergeCells count="25">
    <mergeCell ref="A4:A6"/>
    <mergeCell ref="B4:B6"/>
    <mergeCell ref="C4:E4"/>
    <mergeCell ref="F4:H4"/>
    <mergeCell ref="C5:C6"/>
    <mergeCell ref="D5:D6"/>
    <mergeCell ref="F5:F6"/>
    <mergeCell ref="H5:H6"/>
    <mergeCell ref="J1:Q1"/>
    <mergeCell ref="E5:E6"/>
    <mergeCell ref="N5:N6"/>
    <mergeCell ref="B3:P3"/>
    <mergeCell ref="J5:J6"/>
    <mergeCell ref="P5:P6"/>
    <mergeCell ref="Q5:Q6"/>
    <mergeCell ref="O4:Q4"/>
    <mergeCell ref="G5:G6"/>
    <mergeCell ref="G2:Q2"/>
    <mergeCell ref="O5:O6"/>
    <mergeCell ref="L4:N4"/>
    <mergeCell ref="K5:K6"/>
    <mergeCell ref="L5:L6"/>
    <mergeCell ref="M5:M6"/>
    <mergeCell ref="I4:K4"/>
    <mergeCell ref="I5:I6"/>
  </mergeCells>
  <printOptions/>
  <pageMargins left="0.2362204724409449" right="0.2362204724409449" top="0" bottom="0" header="0.31496062992125984" footer="0.31496062992125984"/>
  <pageSetup firstPageNumber="95" useFirstPageNumber="1" horizontalDpi="600" verticalDpi="600" orientation="landscape" paperSize="9" scale="7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110" zoomScaleSheetLayoutView="110" zoomScalePageLayoutView="0" workbookViewId="0" topLeftCell="A1">
      <selection activeCell="T6" sqref="T6"/>
    </sheetView>
  </sheetViews>
  <sheetFormatPr defaultColWidth="9.140625" defaultRowHeight="12.75"/>
  <cols>
    <col min="1" max="1" width="6.421875" style="0" customWidth="1"/>
    <col min="2" max="2" width="14.57421875" style="0" customWidth="1"/>
    <col min="3" max="3" width="12.57421875" style="0" customWidth="1"/>
    <col min="4" max="4" width="9.7109375" style="0" customWidth="1"/>
    <col min="5" max="5" width="7.421875" style="0" customWidth="1"/>
    <col min="6" max="6" width="10.421875" style="0" customWidth="1"/>
    <col min="7" max="7" width="10.57421875" style="0" customWidth="1"/>
    <col min="9" max="9" width="11.140625" style="0" bestFit="1" customWidth="1"/>
    <col min="11" max="11" width="11.8515625" style="0" customWidth="1"/>
    <col min="13" max="13" width="6.8515625" style="0" customWidth="1"/>
    <col min="17" max="17" width="10.57421875" style="0" customWidth="1"/>
  </cols>
  <sheetData>
    <row r="1" spans="3:17" s="10" customFormat="1" ht="18.75">
      <c r="C1" s="11"/>
      <c r="J1" s="39" t="s">
        <v>69</v>
      </c>
      <c r="K1" s="39"/>
      <c r="L1" s="39"/>
      <c r="M1" s="39"/>
      <c r="N1" s="39"/>
      <c r="O1" s="39"/>
      <c r="P1" s="39"/>
      <c r="Q1" s="39"/>
    </row>
    <row r="2" spans="3:17" s="10" customFormat="1" ht="64.5" customHeight="1">
      <c r="C2" s="50"/>
      <c r="D2" s="50"/>
      <c r="E2" s="50"/>
      <c r="F2" s="50"/>
      <c r="G2" s="48" t="s">
        <v>85</v>
      </c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6" s="10" customFormat="1" ht="18.75" customHeight="1">
      <c r="A3" s="4" t="s">
        <v>51</v>
      </c>
      <c r="B3" s="47" t="s">
        <v>86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="10" customFormat="1" ht="13.5" thickBot="1">
      <c r="A4" s="4" t="s">
        <v>52</v>
      </c>
    </row>
    <row r="5" spans="1:17" s="10" customFormat="1" ht="94.5" customHeight="1" thickBot="1">
      <c r="A5" s="31" t="s">
        <v>0</v>
      </c>
      <c r="B5" s="31" t="s">
        <v>1</v>
      </c>
      <c r="C5" s="43" t="s">
        <v>53</v>
      </c>
      <c r="D5" s="43" t="s">
        <v>54</v>
      </c>
      <c r="E5" s="43" t="s">
        <v>55</v>
      </c>
      <c r="F5" s="43" t="s">
        <v>56</v>
      </c>
      <c r="G5" s="43" t="s">
        <v>57</v>
      </c>
      <c r="H5" s="43" t="s">
        <v>58</v>
      </c>
      <c r="I5" s="43" t="s">
        <v>59</v>
      </c>
      <c r="J5" s="43" t="s">
        <v>60</v>
      </c>
      <c r="K5" s="43" t="s">
        <v>61</v>
      </c>
      <c r="L5" s="43" t="s">
        <v>62</v>
      </c>
      <c r="M5" s="43" t="s">
        <v>63</v>
      </c>
      <c r="N5" s="43" t="s">
        <v>64</v>
      </c>
      <c r="O5" s="33" t="s">
        <v>65</v>
      </c>
      <c r="P5" s="34"/>
      <c r="Q5" s="35"/>
    </row>
    <row r="6" spans="1:17" s="10" customFormat="1" ht="33" customHeight="1" thickBot="1">
      <c r="A6" s="32"/>
      <c r="B6" s="32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" t="s">
        <v>5</v>
      </c>
      <c r="P6" s="5" t="s">
        <v>6</v>
      </c>
      <c r="Q6" s="5" t="s">
        <v>66</v>
      </c>
    </row>
    <row r="7" spans="1:17" s="10" customFormat="1" ht="13.5" thickBot="1">
      <c r="A7" s="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s="10" customFormat="1" ht="17.25" customHeight="1" thickBot="1">
      <c r="A8" s="6">
        <v>1</v>
      </c>
      <c r="B8" s="5" t="s">
        <v>9</v>
      </c>
      <c r="C8" s="19" t="s">
        <v>70</v>
      </c>
      <c r="D8" s="5">
        <v>0</v>
      </c>
      <c r="E8" s="5">
        <v>0</v>
      </c>
      <c r="F8" s="5">
        <v>15</v>
      </c>
      <c r="G8" s="5">
        <v>33</v>
      </c>
      <c r="H8" s="5">
        <v>0</v>
      </c>
      <c r="I8" s="23" t="s">
        <v>70</v>
      </c>
      <c r="J8" s="5">
        <v>0</v>
      </c>
      <c r="K8" s="5">
        <v>0</v>
      </c>
      <c r="L8" s="5">
        <v>2</v>
      </c>
      <c r="M8" s="5">
        <v>0</v>
      </c>
      <c r="N8" s="5">
        <v>1.75</v>
      </c>
      <c r="O8" s="17">
        <v>885.798</v>
      </c>
      <c r="P8" s="17">
        <v>885.798</v>
      </c>
      <c r="Q8" s="17">
        <f>O8-P8</f>
        <v>0</v>
      </c>
    </row>
    <row r="9" spans="1:17" s="10" customFormat="1" ht="17.25" customHeight="1" thickBot="1">
      <c r="A9" s="6">
        <v>2</v>
      </c>
      <c r="B9" s="5" t="s">
        <v>11</v>
      </c>
      <c r="C9" s="5">
        <v>0</v>
      </c>
      <c r="D9" s="5">
        <v>0</v>
      </c>
      <c r="E9" s="5">
        <v>0</v>
      </c>
      <c r="F9" s="5">
        <v>16</v>
      </c>
      <c r="G9" s="5">
        <v>49</v>
      </c>
      <c r="H9" s="5">
        <v>0</v>
      </c>
      <c r="I9" s="19">
        <v>0</v>
      </c>
      <c r="J9" s="5">
        <v>0</v>
      </c>
      <c r="K9" s="19" t="s">
        <v>70</v>
      </c>
      <c r="L9" s="5">
        <v>0</v>
      </c>
      <c r="M9" s="5">
        <v>0</v>
      </c>
      <c r="N9" s="5">
        <v>0.5</v>
      </c>
      <c r="O9" s="17">
        <v>392.342</v>
      </c>
      <c r="P9" s="17">
        <v>382.338</v>
      </c>
      <c r="Q9" s="17">
        <f aca="true" t="shared" si="0" ref="Q9:Q29">O9-P9</f>
        <v>10.003999999999962</v>
      </c>
    </row>
    <row r="10" spans="1:17" s="10" customFormat="1" ht="17.25" customHeight="1" thickBot="1">
      <c r="A10" s="6">
        <v>3</v>
      </c>
      <c r="B10" s="5" t="s">
        <v>13</v>
      </c>
      <c r="C10" s="5">
        <v>0</v>
      </c>
      <c r="D10" s="5">
        <v>0</v>
      </c>
      <c r="E10" s="5">
        <v>0</v>
      </c>
      <c r="F10" s="5">
        <v>9</v>
      </c>
      <c r="G10" s="5">
        <v>24</v>
      </c>
      <c r="H10" s="5">
        <v>0</v>
      </c>
      <c r="I10" s="19" t="s">
        <v>78</v>
      </c>
      <c r="J10" s="5">
        <v>0</v>
      </c>
      <c r="K10" s="19" t="s">
        <v>70</v>
      </c>
      <c r="L10" s="5">
        <v>3</v>
      </c>
      <c r="M10" s="5">
        <v>0</v>
      </c>
      <c r="N10" s="5">
        <v>5.6</v>
      </c>
      <c r="O10" s="17">
        <v>3103.662</v>
      </c>
      <c r="P10" s="17">
        <v>2496.655</v>
      </c>
      <c r="Q10" s="17">
        <f t="shared" si="0"/>
        <v>607.0069999999996</v>
      </c>
    </row>
    <row r="11" spans="1:17" s="10" customFormat="1" ht="17.25" customHeight="1" thickBot="1">
      <c r="A11" s="6">
        <v>4</v>
      </c>
      <c r="B11" s="5" t="s">
        <v>15</v>
      </c>
      <c r="C11" s="5">
        <v>0</v>
      </c>
      <c r="D11" s="5">
        <v>0</v>
      </c>
      <c r="E11" s="5">
        <v>0</v>
      </c>
      <c r="F11" s="5">
        <v>19</v>
      </c>
      <c r="G11" s="5">
        <v>54</v>
      </c>
      <c r="H11" s="5">
        <v>0</v>
      </c>
      <c r="I11" s="19" t="s">
        <v>70</v>
      </c>
      <c r="J11" s="5">
        <v>0</v>
      </c>
      <c r="K11" s="5">
        <v>0</v>
      </c>
      <c r="L11" s="5">
        <v>1</v>
      </c>
      <c r="M11" s="5">
        <v>0</v>
      </c>
      <c r="N11" s="5">
        <v>2.5</v>
      </c>
      <c r="O11" s="17">
        <v>708.85</v>
      </c>
      <c r="P11" s="17">
        <v>671.181</v>
      </c>
      <c r="Q11" s="17">
        <f t="shared" si="0"/>
        <v>37.66899999999998</v>
      </c>
    </row>
    <row r="12" spans="1:17" s="10" customFormat="1" ht="17.25" customHeight="1" thickBot="1">
      <c r="A12" s="6">
        <v>5</v>
      </c>
      <c r="B12" s="5" t="s">
        <v>17</v>
      </c>
      <c r="C12" s="5">
        <v>0</v>
      </c>
      <c r="D12" s="5">
        <v>0</v>
      </c>
      <c r="E12" s="5">
        <v>0</v>
      </c>
      <c r="F12" s="5">
        <v>35</v>
      </c>
      <c r="G12" s="5">
        <v>109</v>
      </c>
      <c r="H12" s="5">
        <v>0</v>
      </c>
      <c r="I12" s="19" t="s">
        <v>73</v>
      </c>
      <c r="J12" s="5">
        <v>0</v>
      </c>
      <c r="K12" s="5">
        <v>59</v>
      </c>
      <c r="L12" s="5">
        <v>0</v>
      </c>
      <c r="M12" s="5">
        <v>0</v>
      </c>
      <c r="N12" s="5">
        <v>9.5</v>
      </c>
      <c r="O12" s="17">
        <v>848.958</v>
      </c>
      <c r="P12" s="17">
        <v>786.542</v>
      </c>
      <c r="Q12" s="17">
        <f t="shared" si="0"/>
        <v>62.41599999999994</v>
      </c>
    </row>
    <row r="13" spans="1:17" s="10" customFormat="1" ht="17.25" customHeight="1" thickBot="1">
      <c r="A13" s="6">
        <v>6</v>
      </c>
      <c r="B13" s="5" t="s">
        <v>19</v>
      </c>
      <c r="C13" s="5">
        <v>0</v>
      </c>
      <c r="D13" s="5">
        <v>0</v>
      </c>
      <c r="E13" s="5">
        <v>0</v>
      </c>
      <c r="F13" s="5">
        <v>14</v>
      </c>
      <c r="G13" s="5">
        <v>35</v>
      </c>
      <c r="H13" s="5">
        <v>0</v>
      </c>
      <c r="I13" s="19" t="s">
        <v>70</v>
      </c>
      <c r="J13" s="5">
        <v>0</v>
      </c>
      <c r="K13" s="5">
        <v>0</v>
      </c>
      <c r="L13" s="5">
        <v>1</v>
      </c>
      <c r="M13" s="5">
        <v>0</v>
      </c>
      <c r="N13" s="5">
        <v>4</v>
      </c>
      <c r="O13" s="17">
        <v>251.832</v>
      </c>
      <c r="P13" s="17">
        <v>161.99</v>
      </c>
      <c r="Q13" s="17">
        <f t="shared" si="0"/>
        <v>89.84199999999998</v>
      </c>
    </row>
    <row r="14" spans="1:17" s="10" customFormat="1" ht="17.25" customHeight="1" thickBot="1">
      <c r="A14" s="6">
        <v>7</v>
      </c>
      <c r="B14" s="5" t="s">
        <v>21</v>
      </c>
      <c r="C14" s="5">
        <v>0</v>
      </c>
      <c r="D14" s="5">
        <v>0</v>
      </c>
      <c r="E14" s="5">
        <v>0</v>
      </c>
      <c r="F14" s="5">
        <v>29</v>
      </c>
      <c r="G14" s="5">
        <v>54</v>
      </c>
      <c r="H14" s="5">
        <v>0</v>
      </c>
      <c r="I14" s="19" t="s">
        <v>81</v>
      </c>
      <c r="J14" s="5">
        <v>0</v>
      </c>
      <c r="K14" s="19" t="s">
        <v>87</v>
      </c>
      <c r="L14" s="5">
        <v>2</v>
      </c>
      <c r="M14" s="5">
        <v>0</v>
      </c>
      <c r="N14" s="5">
        <v>10.83</v>
      </c>
      <c r="O14" s="17">
        <v>1237.036</v>
      </c>
      <c r="P14" s="17">
        <v>1209.805</v>
      </c>
      <c r="Q14" s="17">
        <f t="shared" si="0"/>
        <v>27.230999999999995</v>
      </c>
    </row>
    <row r="15" spans="1:17" s="10" customFormat="1" ht="17.25" customHeight="1" thickBot="1">
      <c r="A15" s="6">
        <v>8</v>
      </c>
      <c r="B15" s="5" t="s">
        <v>23</v>
      </c>
      <c r="C15" s="5">
        <v>0</v>
      </c>
      <c r="D15" s="5">
        <v>0</v>
      </c>
      <c r="E15" s="5">
        <v>0</v>
      </c>
      <c r="F15" s="5">
        <v>16</v>
      </c>
      <c r="G15" s="5">
        <v>45</v>
      </c>
      <c r="H15" s="5">
        <v>0</v>
      </c>
      <c r="I15" s="19" t="s">
        <v>70</v>
      </c>
      <c r="J15" s="5">
        <v>0</v>
      </c>
      <c r="K15" s="19" t="s">
        <v>70</v>
      </c>
      <c r="L15" s="5">
        <v>1</v>
      </c>
      <c r="M15" s="5">
        <v>0</v>
      </c>
      <c r="N15" s="5">
        <v>2.4</v>
      </c>
      <c r="O15" s="17">
        <v>378.534</v>
      </c>
      <c r="P15" s="17">
        <v>371.163</v>
      </c>
      <c r="Q15" s="17">
        <f t="shared" si="0"/>
        <v>7.370999999999981</v>
      </c>
    </row>
    <row r="16" spans="1:17" s="10" customFormat="1" ht="17.25" customHeight="1" thickBot="1">
      <c r="A16" s="6">
        <v>9</v>
      </c>
      <c r="B16" s="5" t="s">
        <v>25</v>
      </c>
      <c r="C16" s="5">
        <v>0</v>
      </c>
      <c r="D16" s="5">
        <v>0</v>
      </c>
      <c r="E16" s="5">
        <v>0</v>
      </c>
      <c r="F16" s="5">
        <v>6</v>
      </c>
      <c r="G16" s="5">
        <v>18</v>
      </c>
      <c r="H16" s="5">
        <v>0</v>
      </c>
      <c r="I16" s="19" t="s">
        <v>70</v>
      </c>
      <c r="J16" s="5">
        <v>0</v>
      </c>
      <c r="K16" s="19" t="s">
        <v>70</v>
      </c>
      <c r="L16" s="5">
        <v>2</v>
      </c>
      <c r="M16" s="5">
        <v>0</v>
      </c>
      <c r="N16" s="5">
        <v>3.3</v>
      </c>
      <c r="O16" s="17">
        <v>1360.159</v>
      </c>
      <c r="P16" s="17">
        <v>1074.999</v>
      </c>
      <c r="Q16" s="17">
        <f t="shared" si="0"/>
        <v>285.1600000000001</v>
      </c>
    </row>
    <row r="17" spans="1:17" s="10" customFormat="1" ht="17.25" customHeight="1" thickBot="1">
      <c r="A17" s="6">
        <v>10</v>
      </c>
      <c r="B17" s="5" t="s">
        <v>27</v>
      </c>
      <c r="C17" s="5">
        <v>0</v>
      </c>
      <c r="D17" s="5">
        <v>0</v>
      </c>
      <c r="E17" s="5">
        <v>0</v>
      </c>
      <c r="F17" s="5">
        <v>7</v>
      </c>
      <c r="G17" s="5">
        <v>12</v>
      </c>
      <c r="H17" s="5">
        <v>0</v>
      </c>
      <c r="I17" s="19" t="s">
        <v>74</v>
      </c>
      <c r="J17" s="5">
        <v>0</v>
      </c>
      <c r="K17" s="19" t="s">
        <v>70</v>
      </c>
      <c r="L17" s="5">
        <v>2</v>
      </c>
      <c r="M17" s="5">
        <v>0</v>
      </c>
      <c r="N17" s="5">
        <v>2</v>
      </c>
      <c r="O17" s="17">
        <v>890.47</v>
      </c>
      <c r="P17" s="17">
        <v>715.821</v>
      </c>
      <c r="Q17" s="17">
        <f t="shared" si="0"/>
        <v>174.649</v>
      </c>
    </row>
    <row r="18" spans="1:17" s="10" customFormat="1" ht="17.25" customHeight="1" thickBot="1">
      <c r="A18" s="6">
        <v>11</v>
      </c>
      <c r="B18" s="5" t="s">
        <v>29</v>
      </c>
      <c r="C18" s="5">
        <v>0</v>
      </c>
      <c r="D18" s="5">
        <v>0</v>
      </c>
      <c r="E18" s="5">
        <v>0</v>
      </c>
      <c r="F18" s="5">
        <v>7</v>
      </c>
      <c r="G18" s="5">
        <v>14</v>
      </c>
      <c r="H18" s="5">
        <v>0</v>
      </c>
      <c r="I18" s="19" t="s">
        <v>75</v>
      </c>
      <c r="J18" s="5">
        <v>0</v>
      </c>
      <c r="K18" s="19" t="s">
        <v>88</v>
      </c>
      <c r="L18" s="5">
        <v>2</v>
      </c>
      <c r="M18" s="5">
        <v>0</v>
      </c>
      <c r="N18" s="5">
        <v>0.3</v>
      </c>
      <c r="O18" s="17">
        <v>957.024</v>
      </c>
      <c r="P18" s="17">
        <v>842</v>
      </c>
      <c r="Q18" s="17">
        <f t="shared" si="0"/>
        <v>115.024</v>
      </c>
    </row>
    <row r="19" spans="1:17" s="10" customFormat="1" ht="17.25" customHeight="1" thickBot="1">
      <c r="A19" s="6">
        <v>12</v>
      </c>
      <c r="B19" s="5" t="s">
        <v>31</v>
      </c>
      <c r="C19" s="5">
        <v>0</v>
      </c>
      <c r="D19" s="5">
        <v>0</v>
      </c>
      <c r="E19" s="5">
        <v>0</v>
      </c>
      <c r="F19" s="5">
        <v>10</v>
      </c>
      <c r="G19" s="5">
        <v>16</v>
      </c>
      <c r="H19" s="5">
        <v>0</v>
      </c>
      <c r="I19" s="19" t="s">
        <v>70</v>
      </c>
      <c r="J19" s="5">
        <v>0</v>
      </c>
      <c r="K19" s="19" t="s">
        <v>89</v>
      </c>
      <c r="L19" s="5">
        <v>3</v>
      </c>
      <c r="M19" s="5">
        <v>0</v>
      </c>
      <c r="N19" s="5">
        <v>1.6</v>
      </c>
      <c r="O19" s="17">
        <v>1371.851</v>
      </c>
      <c r="P19" s="17">
        <v>1371.851</v>
      </c>
      <c r="Q19" s="17">
        <f t="shared" si="0"/>
        <v>0</v>
      </c>
    </row>
    <row r="20" spans="1:17" s="10" customFormat="1" ht="17.25" customHeight="1" thickBot="1">
      <c r="A20" s="6">
        <v>13</v>
      </c>
      <c r="B20" s="5" t="s">
        <v>33</v>
      </c>
      <c r="C20" s="5">
        <v>0</v>
      </c>
      <c r="D20" s="5">
        <v>0</v>
      </c>
      <c r="E20" s="5">
        <v>0</v>
      </c>
      <c r="F20" s="5">
        <v>15</v>
      </c>
      <c r="G20" s="5">
        <v>61</v>
      </c>
      <c r="H20" s="5">
        <v>8</v>
      </c>
      <c r="I20" s="19" t="s">
        <v>70</v>
      </c>
      <c r="J20" s="5">
        <v>0</v>
      </c>
      <c r="K20" s="19" t="s">
        <v>90</v>
      </c>
      <c r="L20" s="5">
        <v>1</v>
      </c>
      <c r="M20" s="5">
        <v>0</v>
      </c>
      <c r="N20" s="5">
        <v>0</v>
      </c>
      <c r="O20" s="17">
        <v>1225.848</v>
      </c>
      <c r="P20" s="17">
        <v>1225.848</v>
      </c>
      <c r="Q20" s="17">
        <f t="shared" si="0"/>
        <v>0</v>
      </c>
    </row>
    <row r="21" spans="1:17" s="10" customFormat="1" ht="17.25" customHeight="1" thickBot="1">
      <c r="A21" s="6">
        <v>14</v>
      </c>
      <c r="B21" s="5" t="s">
        <v>35</v>
      </c>
      <c r="C21" s="5">
        <v>0</v>
      </c>
      <c r="D21" s="5">
        <v>0</v>
      </c>
      <c r="E21" s="5">
        <v>0</v>
      </c>
      <c r="F21" s="5">
        <v>8</v>
      </c>
      <c r="G21" s="5">
        <v>17</v>
      </c>
      <c r="H21" s="5">
        <v>3</v>
      </c>
      <c r="I21" s="19" t="s">
        <v>70</v>
      </c>
      <c r="J21" s="5">
        <v>0</v>
      </c>
      <c r="K21" s="19" t="s">
        <v>70</v>
      </c>
      <c r="L21" s="5">
        <v>0</v>
      </c>
      <c r="M21" s="5">
        <v>0</v>
      </c>
      <c r="N21" s="5">
        <v>2.78</v>
      </c>
      <c r="O21" s="17">
        <v>68.371</v>
      </c>
      <c r="P21" s="17">
        <v>68.371</v>
      </c>
      <c r="Q21" s="17">
        <f t="shared" si="0"/>
        <v>0</v>
      </c>
    </row>
    <row r="22" spans="1:17" s="10" customFormat="1" ht="17.25" customHeight="1" thickBot="1">
      <c r="A22" s="6">
        <v>15</v>
      </c>
      <c r="B22" s="5" t="s">
        <v>37</v>
      </c>
      <c r="C22" s="5">
        <v>0</v>
      </c>
      <c r="D22" s="5">
        <v>0</v>
      </c>
      <c r="E22" s="5">
        <v>0</v>
      </c>
      <c r="F22" s="5">
        <v>14</v>
      </c>
      <c r="G22" s="5">
        <v>21</v>
      </c>
      <c r="H22" s="5">
        <v>0</v>
      </c>
      <c r="I22" s="19" t="s">
        <v>70</v>
      </c>
      <c r="J22" s="5">
        <v>0</v>
      </c>
      <c r="K22" s="19" t="s">
        <v>70</v>
      </c>
      <c r="L22" s="5">
        <v>5</v>
      </c>
      <c r="M22" s="5">
        <v>0</v>
      </c>
      <c r="N22" s="5">
        <v>3.8</v>
      </c>
      <c r="O22" s="17">
        <v>902.559</v>
      </c>
      <c r="P22" s="17">
        <v>902.559</v>
      </c>
      <c r="Q22" s="17">
        <f t="shared" si="0"/>
        <v>0</v>
      </c>
    </row>
    <row r="23" spans="1:17" s="10" customFormat="1" ht="17.25" customHeight="1" thickBot="1">
      <c r="A23" s="6">
        <v>16</v>
      </c>
      <c r="B23" s="5" t="s">
        <v>39</v>
      </c>
      <c r="C23" s="5">
        <v>0</v>
      </c>
      <c r="D23" s="5">
        <v>0</v>
      </c>
      <c r="E23" s="5">
        <v>0</v>
      </c>
      <c r="F23" s="5">
        <v>13</v>
      </c>
      <c r="G23" s="5">
        <v>33</v>
      </c>
      <c r="H23" s="5">
        <v>0</v>
      </c>
      <c r="I23" s="19" t="s">
        <v>76</v>
      </c>
      <c r="J23" s="5">
        <v>0</v>
      </c>
      <c r="K23" s="19" t="s">
        <v>91</v>
      </c>
      <c r="L23" s="5">
        <v>1</v>
      </c>
      <c r="M23" s="5">
        <v>0</v>
      </c>
      <c r="N23" s="5">
        <v>2</v>
      </c>
      <c r="O23" s="17">
        <v>417.616</v>
      </c>
      <c r="P23" s="17">
        <v>399.616</v>
      </c>
      <c r="Q23" s="17">
        <f t="shared" si="0"/>
        <v>18</v>
      </c>
    </row>
    <row r="24" spans="1:17" s="10" customFormat="1" ht="17.25" customHeight="1" thickBot="1">
      <c r="A24" s="6">
        <v>17</v>
      </c>
      <c r="B24" s="5" t="s">
        <v>41</v>
      </c>
      <c r="C24" s="5">
        <v>0</v>
      </c>
      <c r="D24" s="5">
        <v>0</v>
      </c>
      <c r="E24" s="5">
        <v>0</v>
      </c>
      <c r="F24" s="5">
        <v>7</v>
      </c>
      <c r="G24" s="5">
        <v>15</v>
      </c>
      <c r="H24" s="5">
        <v>0</v>
      </c>
      <c r="I24" s="19" t="s">
        <v>77</v>
      </c>
      <c r="J24" s="5">
        <v>0</v>
      </c>
      <c r="K24" s="19" t="s">
        <v>70</v>
      </c>
      <c r="L24" s="5">
        <v>1</v>
      </c>
      <c r="M24" s="5">
        <v>0</v>
      </c>
      <c r="N24" s="5">
        <v>2.3</v>
      </c>
      <c r="O24" s="17">
        <v>165.142</v>
      </c>
      <c r="P24" s="17">
        <v>165.142</v>
      </c>
      <c r="Q24" s="17">
        <f t="shared" si="0"/>
        <v>0</v>
      </c>
    </row>
    <row r="25" spans="1:17" s="10" customFormat="1" ht="17.25" customHeight="1" thickBot="1">
      <c r="A25" s="6">
        <v>18</v>
      </c>
      <c r="B25" s="5" t="s">
        <v>43</v>
      </c>
      <c r="C25" s="5">
        <v>0</v>
      </c>
      <c r="D25" s="5">
        <v>0</v>
      </c>
      <c r="E25" s="5">
        <v>0</v>
      </c>
      <c r="F25" s="5">
        <v>11</v>
      </c>
      <c r="G25" s="5">
        <v>18</v>
      </c>
      <c r="H25" s="5">
        <v>0</v>
      </c>
      <c r="I25" s="19" t="s">
        <v>79</v>
      </c>
      <c r="J25" s="5">
        <v>0</v>
      </c>
      <c r="K25" s="19" t="s">
        <v>70</v>
      </c>
      <c r="L25" s="5">
        <v>6</v>
      </c>
      <c r="M25" s="5">
        <v>0</v>
      </c>
      <c r="N25" s="5">
        <v>6.8</v>
      </c>
      <c r="O25" s="17">
        <v>1405.639</v>
      </c>
      <c r="P25" s="17">
        <v>1333.295</v>
      </c>
      <c r="Q25" s="17">
        <f t="shared" si="0"/>
        <v>72.34399999999982</v>
      </c>
    </row>
    <row r="26" spans="1:17" s="10" customFormat="1" ht="17.25" customHeight="1" thickBot="1">
      <c r="A26" s="6">
        <v>19</v>
      </c>
      <c r="B26" s="5" t="s">
        <v>45</v>
      </c>
      <c r="C26" s="5">
        <v>0</v>
      </c>
      <c r="D26" s="5">
        <v>0</v>
      </c>
      <c r="E26" s="5">
        <v>0</v>
      </c>
      <c r="F26" s="5">
        <v>30</v>
      </c>
      <c r="G26" s="5">
        <v>75</v>
      </c>
      <c r="H26" s="5">
        <v>0</v>
      </c>
      <c r="I26" s="19" t="s">
        <v>70</v>
      </c>
      <c r="J26" s="5">
        <v>0</v>
      </c>
      <c r="K26" s="19" t="s">
        <v>89</v>
      </c>
      <c r="L26" s="5">
        <v>2</v>
      </c>
      <c r="M26" s="5">
        <v>0</v>
      </c>
      <c r="N26" s="5">
        <v>2.8</v>
      </c>
      <c r="O26" s="17">
        <v>2019.623</v>
      </c>
      <c r="P26" s="17">
        <v>1815.757</v>
      </c>
      <c r="Q26" s="17">
        <f t="shared" si="0"/>
        <v>203.86599999999999</v>
      </c>
    </row>
    <row r="27" spans="1:17" s="10" customFormat="1" ht="17.25" customHeight="1" thickBot="1">
      <c r="A27" s="6">
        <v>20</v>
      </c>
      <c r="B27" s="5" t="s">
        <v>47</v>
      </c>
      <c r="C27" s="5">
        <v>0</v>
      </c>
      <c r="D27" s="5">
        <v>0</v>
      </c>
      <c r="E27" s="5">
        <v>0</v>
      </c>
      <c r="F27" s="5">
        <v>11</v>
      </c>
      <c r="G27" s="5">
        <v>21</v>
      </c>
      <c r="H27" s="5">
        <v>0</v>
      </c>
      <c r="I27" s="19" t="s">
        <v>80</v>
      </c>
      <c r="J27" s="5">
        <v>0</v>
      </c>
      <c r="K27" s="19" t="s">
        <v>70</v>
      </c>
      <c r="L27" s="5">
        <v>5</v>
      </c>
      <c r="M27" s="5">
        <v>0</v>
      </c>
      <c r="N27" s="5">
        <v>4.95</v>
      </c>
      <c r="O27" s="17">
        <v>1532.249</v>
      </c>
      <c r="P27" s="17">
        <v>1519.77</v>
      </c>
      <c r="Q27" s="17">
        <f t="shared" si="0"/>
        <v>12.479000000000042</v>
      </c>
    </row>
    <row r="28" spans="1:17" s="10" customFormat="1" ht="17.25" customHeight="1" thickBot="1">
      <c r="A28" s="6">
        <v>21</v>
      </c>
      <c r="B28" s="5" t="s">
        <v>49</v>
      </c>
      <c r="C28" s="5">
        <v>0</v>
      </c>
      <c r="D28" s="5">
        <v>0</v>
      </c>
      <c r="E28" s="5">
        <v>0</v>
      </c>
      <c r="F28" s="5">
        <v>15</v>
      </c>
      <c r="G28" s="5">
        <v>42</v>
      </c>
      <c r="H28" s="5">
        <v>4</v>
      </c>
      <c r="I28" s="19" t="s">
        <v>82</v>
      </c>
      <c r="J28" s="5">
        <v>0</v>
      </c>
      <c r="K28" s="19" t="s">
        <v>70</v>
      </c>
      <c r="L28" s="5">
        <v>0</v>
      </c>
      <c r="M28" s="5">
        <v>0</v>
      </c>
      <c r="N28" s="5">
        <v>4.19</v>
      </c>
      <c r="O28" s="17">
        <v>334.005</v>
      </c>
      <c r="P28" s="17">
        <v>282.29</v>
      </c>
      <c r="Q28" s="17">
        <f>O28-P28</f>
        <v>51.714999999999975</v>
      </c>
    </row>
    <row r="29" spans="1:17" s="10" customFormat="1" ht="24" customHeight="1" thickBot="1">
      <c r="A29" s="6"/>
      <c r="B29" s="7" t="s">
        <v>50</v>
      </c>
      <c r="C29" s="20" t="s">
        <v>92</v>
      </c>
      <c r="D29" s="7">
        <f>SUM(D8:D28)</f>
        <v>0</v>
      </c>
      <c r="E29" s="7">
        <f>SUM(E8:E28)</f>
        <v>0</v>
      </c>
      <c r="F29" s="7">
        <f>SUM(F8:F28)</f>
        <v>307</v>
      </c>
      <c r="G29" s="7">
        <f>SUM(G8:G28)</f>
        <v>766</v>
      </c>
      <c r="H29" s="7">
        <f>SUM(H8:H28)</f>
        <v>15</v>
      </c>
      <c r="I29" s="24" t="s">
        <v>83</v>
      </c>
      <c r="J29" s="7">
        <f>SUM(J8:J28)</f>
        <v>0</v>
      </c>
      <c r="K29" s="7">
        <v>191</v>
      </c>
      <c r="L29" s="7">
        <f>SUM(L8:L28)</f>
        <v>40</v>
      </c>
      <c r="M29" s="7">
        <v>0</v>
      </c>
      <c r="N29" s="7">
        <f>SUM(N8:N28)</f>
        <v>73.89999999999999</v>
      </c>
      <c r="O29" s="18">
        <f>SUM(O8:O28)</f>
        <v>20457.568</v>
      </c>
      <c r="P29" s="18">
        <f>SUM(P8:P28)</f>
        <v>18682.791</v>
      </c>
      <c r="Q29" s="17">
        <f t="shared" si="0"/>
        <v>1774.7769999999982</v>
      </c>
    </row>
    <row r="30" spans="1:17" s="10" customFormat="1" ht="12.7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s="10" customFormat="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</sheetData>
  <sheetProtection/>
  <mergeCells count="19">
    <mergeCell ref="G2:Q2"/>
    <mergeCell ref="A30:Q30"/>
    <mergeCell ref="J1:Q1"/>
    <mergeCell ref="M5:M6"/>
    <mergeCell ref="G5:G6"/>
    <mergeCell ref="N5:N6"/>
    <mergeCell ref="O5:Q5"/>
    <mergeCell ref="B3:P3"/>
    <mergeCell ref="H5:H6"/>
    <mergeCell ref="I5:I6"/>
    <mergeCell ref="L5:L6"/>
    <mergeCell ref="E5:E6"/>
    <mergeCell ref="F5:F6"/>
    <mergeCell ref="J5:J6"/>
    <mergeCell ref="A5:A6"/>
    <mergeCell ref="B5:B6"/>
    <mergeCell ref="C5:C6"/>
    <mergeCell ref="D5:D6"/>
    <mergeCell ref="K5:K6"/>
  </mergeCells>
  <printOptions/>
  <pageMargins left="0" right="0" top="0" bottom="0" header="0.5118110236220472" footer="0.5118110236220472"/>
  <pageSetup firstPageNumber="96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Дмитриевна Шушарина</cp:lastModifiedBy>
  <cp:lastPrinted>2021-04-12T12:06:02Z</cp:lastPrinted>
  <dcterms:created xsi:type="dcterms:W3CDTF">1996-10-08T23:32:33Z</dcterms:created>
  <dcterms:modified xsi:type="dcterms:W3CDTF">2021-04-16T10:54:30Z</dcterms:modified>
  <cp:category/>
  <cp:version/>
  <cp:contentType/>
  <cp:contentStatus/>
</cp:coreProperties>
</file>