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server\data\Программисты\На сайт\сайт экономика\"/>
    </mc:Choice>
  </mc:AlternateContent>
  <bookViews>
    <workbookView xWindow="0" yWindow="0" windowWidth="28800" windowHeight="11715" tabRatio="769"/>
  </bookViews>
  <sheets>
    <sheet name="Приложение 1" sheetId="11" r:id="rId1"/>
  </sheets>
  <definedNames>
    <definedName name="_xlnm._FilterDatabase" localSheetId="0" hidden="1">'Приложение 1'!$A$5:$I$9</definedName>
    <definedName name="_xlnm.Print_Titles" localSheetId="0">'Приложение 1'!$8:$8</definedName>
    <definedName name="_xlnm.Print_Area" localSheetId="0">'Приложение 1'!$A$1:$I$25</definedName>
  </definedNames>
  <calcPr calcId="152511" refMode="R1C1"/>
</workbook>
</file>

<file path=xl/calcChain.xml><?xml version="1.0" encoding="utf-8"?>
<calcChain xmlns="http://schemas.openxmlformats.org/spreadsheetml/2006/main">
  <c r="I71" i="11" l="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</calcChain>
</file>

<file path=xl/sharedStrings.xml><?xml version="1.0" encoding="utf-8"?>
<sst xmlns="http://schemas.openxmlformats.org/spreadsheetml/2006/main" count="309" uniqueCount="155">
  <si>
    <t>№ п/п</t>
  </si>
  <si>
    <t>ИНН, ОГРН</t>
  </si>
  <si>
    <t>Учредитель</t>
  </si>
  <si>
    <t>Наименование хозяйствующего субъекта</t>
  </si>
  <si>
    <t>Виды экономической деятельности, предусмотренные уставом</t>
  </si>
  <si>
    <t>Дата создания / внесения изменений в устав</t>
  </si>
  <si>
    <t>Доля участия муниципального образования или Свердловской области                    в хозяйствующем субъекте (%)</t>
  </si>
  <si>
    <t>Приложение № 8 к протоколу</t>
  </si>
  <si>
    <t xml:space="preserve">     от ____________№ _________</t>
  </si>
  <si>
    <t xml:space="preserve">                       (наименование муниципального образования)</t>
  </si>
  <si>
    <t>Территория, на которой осуществляется деятельность (наименование муниципального образования)</t>
  </si>
  <si>
    <r>
      <t xml:space="preserve">Суммарный объем </t>
    </r>
    <r>
      <rPr>
        <b/>
        <sz val="14"/>
        <color indexed="8"/>
        <rFont val="Liberation Serif"/>
        <family val="1"/>
        <charset val="204"/>
      </rPr>
      <t>бюджетного</t>
    </r>
    <r>
      <rPr>
        <sz val="14"/>
        <color indexed="8"/>
        <rFont val="Liberation Serif"/>
        <family val="1"/>
        <charset val="204"/>
      </rPr>
      <t xml:space="preserve"> финансирования хозяйствующего субъекта             (тыс. рублей)</t>
    </r>
  </si>
  <si>
    <t>Акционерные общества</t>
  </si>
  <si>
    <t>Предприятия</t>
  </si>
  <si>
    <t>Учреждения</t>
  </si>
  <si>
    <t>Ирбитское муниципальное образование</t>
  </si>
  <si>
    <t>Муниципальное унитарное предприятие "Жилищно-коммунальное хозяйство Ирбитского района"</t>
  </si>
  <si>
    <t>6611014336 / 1116611000329</t>
  </si>
  <si>
    <t>25.04.2011/30.07.2018</t>
  </si>
  <si>
    <t xml:space="preserve">производство, передача и распределение пара и горячей воды (тепловой энергии) (работы по выработке тепловой энергии;  работы по обслуживанию и содержанию скважин для хозяйственного и питьевого водоснабжения;
 сбор, очистка и распределение воды;
 сбор и обработка сточных вод; управление недвижимым имуществом (жилым и нежилым фондом); услуги бани
</t>
  </si>
  <si>
    <t>Муниципальное образование Ирбитского района</t>
  </si>
  <si>
    <t>Муниципальное бюджетное учреждение "Централизованная клубная система Ирбитского муниципального образования"</t>
  </si>
  <si>
    <t>6611014174, 1106611000650</t>
  </si>
  <si>
    <t>22.12.2010/22.01.2020</t>
  </si>
  <si>
    <t>90.04.3;
59.14; 91.03; 93.2; 93.29.2</t>
  </si>
  <si>
    <t>Муниципальное бюджетное учреждение "Ирбитская централизованная библиотечная система" Ирбитского муниципального образования</t>
  </si>
  <si>
    <t>6611010395; 1069611001800</t>
  </si>
  <si>
    <t>03.02.2006/10.01.2014</t>
  </si>
  <si>
    <t>91.01
18.11; 18.12; 18.13; 18.14; 47.61; 47.78; 53.20.3; 58.13; 58.19; 59.14; 73.11; 85.42.9; 90.04; 93.29;</t>
  </si>
  <si>
    <t>Администрация Ирбитского муниципального образования</t>
  </si>
  <si>
    <t xml:space="preserve">Муниципальное автономное учреждение "Культурный центр  имени Дважды Героя Советского Союза Г.А. Речкалова" </t>
  </si>
  <si>
    <t>6676003460
1146676001042</t>
  </si>
  <si>
    <t>04.11.2014/</t>
  </si>
  <si>
    <t>90.04;
59.14; 90.03; 91.01: 93.29;</t>
  </si>
  <si>
    <t>Муниипальное бюджетное учреждение "Центр хозяйственного обслуживания учреждений культуры Ирбитского муниципального образования"</t>
  </si>
  <si>
    <t xml:space="preserve"> 6611005733
1036600543110
</t>
  </si>
  <si>
    <t>14.01.2014/28.02.2017</t>
  </si>
  <si>
    <t>81.22; 
35.30.1; 35.30.4; 52.21.2; 63.99.1; 68.32.2; 69.10</t>
  </si>
  <si>
    <t>Муниципальное автономное учреждение дополнительного образования "Ирбитская районная детская школа искусств"</t>
  </si>
  <si>
    <t>6642003528
1026600880448</t>
  </si>
  <si>
    <t>11.10.2017/</t>
  </si>
  <si>
    <t>85.41;
14.19.1; 18.12; 18.14; 18.20; 47.19.1; 47.59.5; 47.61; 47.78.3; 47.78.5; 58.11.1; 58.11.2; 58.13.2; 58.14.1; 58.14.2; 58.19.; 59.11; 59.20.1; 59.20.2; 59.20.3; 63.11.1; 73.20.1; 73.20.2; 77.22; 77.29.3; 82.30; 82.99; 85.41.9; 85.42.9; 902.01; 90.02; 90.03; 90.04.2; 93.13; 93.21; 93.29.2; 93.2939; 95.29.0</t>
  </si>
  <si>
    <t>Муниципальное автономное учреждение дополнительного образования "Зайковская детская музыкальная школа"</t>
  </si>
  <si>
    <t>6611007561
1026600880008</t>
  </si>
  <si>
    <t>31.10.2000/04.12.2017</t>
  </si>
  <si>
    <t>85.41</t>
  </si>
  <si>
    <t>МОУ "Бердюгинская СОШ"</t>
  </si>
  <si>
    <t>ИНН 6611005765 ОГРН 1026600879722</t>
  </si>
  <si>
    <t>Ирбитское МО</t>
  </si>
  <si>
    <t>МОУ "Гаевская ООШ"</t>
  </si>
  <si>
    <t>ИНН 6611005853 ОГРН 1026600882318</t>
  </si>
  <si>
    <t>МКОУ Горкинская СОШ</t>
  </si>
  <si>
    <t>ИНН 6611005772 ОГРН 1026600879755</t>
  </si>
  <si>
    <t>МОУ "Дубская СОШ"</t>
  </si>
  <si>
    <t>ИНН 6611005780 ОГРН 1026600880437</t>
  </si>
  <si>
    <t>МОУ "Зайковская СОШ №1"</t>
  </si>
  <si>
    <t>ИНН 6611005797 ОГРН 1026600879150</t>
  </si>
  <si>
    <t>МАОУ Зайковская СОШ №2</t>
  </si>
  <si>
    <t>ИНН 6611005807 ОГРН 1026600879360</t>
  </si>
  <si>
    <t>МОУ "Знаменская СОШ"</t>
  </si>
  <si>
    <t>ИНН 6611005902 ОГРН 1026600878435</t>
  </si>
  <si>
    <t>МОУ "Килачевская СОШ"</t>
  </si>
  <si>
    <t>ИНН 6611005910 ОГРН 1026600879821</t>
  </si>
  <si>
    <t>МКОУ Киргинская СОШ</t>
  </si>
  <si>
    <t>ИНН 6611005927 ОГРН 1026600878776</t>
  </si>
  <si>
    <t>МКОУ Ключевская СОШ</t>
  </si>
  <si>
    <t>ИНН 6611005934 ОГРН 1026600879029</t>
  </si>
  <si>
    <t>МОУ "Ницинская ООШ"</t>
  </si>
  <si>
    <t>ИНН 6611005959 ОГРН 1026600881966</t>
  </si>
  <si>
    <t>МОУ "Осинцевская ООШ"</t>
  </si>
  <si>
    <t>ИНН 6611005966 ОГРН 1026600880910</t>
  </si>
  <si>
    <t>МОУ "Пионерская СОШ"</t>
  </si>
  <si>
    <t>ИНН 6611005973 ОГРН 1026600882725</t>
  </si>
  <si>
    <t>МОУ "Пьянковская ООШ"</t>
  </si>
  <si>
    <t>ИНН 6611005885 ОГРН 1026600879062</t>
  </si>
  <si>
    <t>МОУ "Речкаловская СОШ"</t>
  </si>
  <si>
    <t>ИНН 6611005980 ОГРН 1026600881570</t>
  </si>
  <si>
    <t>ИНН 6611005998 ОГРН 1026600880943</t>
  </si>
  <si>
    <t>МОУ "Стриганская СОШ"</t>
  </si>
  <si>
    <t>ИНН 6611005814 ОГРН 1026600880470</t>
  </si>
  <si>
    <t>МОУ "Фоминская ООШ"</t>
  </si>
  <si>
    <t>ИНН 6611005892 ОГРН 1026600879590</t>
  </si>
  <si>
    <t>МКОУ Харловская СОШ</t>
  </si>
  <si>
    <t>ИНН 6611005821 ОГРН 1026600879348</t>
  </si>
  <si>
    <t>МАОУ Черновская СОШ</t>
  </si>
  <si>
    <t>ИНН 6611005839 ОГРН 1026600880987</t>
  </si>
  <si>
    <t>МОУ "Чубаровская школа-сад"</t>
  </si>
  <si>
    <t>ИНН 6611006159 ОГРН 1026600880998</t>
  </si>
  <si>
    <t>МДОУ Белослудский детский сад</t>
  </si>
  <si>
    <t>ИНН 6611009520 ОГРН 1056600540017</t>
  </si>
  <si>
    <t>МДОУ Бердюгинский детский сад</t>
  </si>
  <si>
    <t>ИНН 6611006342 ОГРН 1026600879711</t>
  </si>
  <si>
    <t>МДОУ Гаевский детский сад</t>
  </si>
  <si>
    <t>ИНН 6611006198 ОГРН 1026600878193</t>
  </si>
  <si>
    <t>МДОУ Дубский детский сад</t>
  </si>
  <si>
    <t>ИНН 6611006310 ОГРН 1026600880591</t>
  </si>
  <si>
    <t>МАДОУ детский сад "Жар птица"</t>
  </si>
  <si>
    <t>ИНН 6676003036 ОГРН 1146676000635</t>
  </si>
  <si>
    <t>МДОУ Зайковский детский сад  №1</t>
  </si>
  <si>
    <t>ИНН 6611006416 ОГРН 1026600879910</t>
  </si>
  <si>
    <t>МАДОУ Зайковский детский сад  №4</t>
  </si>
  <si>
    <t>ИНН 6611006261 ОГРН 1026600881119</t>
  </si>
  <si>
    <t>МДОУ Знаменский детский сад</t>
  </si>
  <si>
    <t>ИНН 6611006374 ОГРН 1026600878039</t>
  </si>
  <si>
    <t>МДОУ Золотой петушок детский сад</t>
  </si>
  <si>
    <t>ИНН 6611006430 ОГРН 1026600880921</t>
  </si>
  <si>
    <t>МДОУ Килачевский детский сад</t>
  </si>
  <si>
    <t>ИНН 6611006293 ОГРН 1026600879250</t>
  </si>
  <si>
    <t>МДОУ Киргинский детский сад</t>
  </si>
  <si>
    <t>ИНН 6611006455 ОГРН 1026600879942</t>
  </si>
  <si>
    <t>МДОУ Кирилловский детский сад</t>
  </si>
  <si>
    <t>ИНН 6611006462 ОГРН 1026600879106</t>
  </si>
  <si>
    <t>МДОУ Ключевский детский сад</t>
  </si>
  <si>
    <t>ИНН 6611006409 ОГРН 1026600879898</t>
  </si>
  <si>
    <t>МДОУ Лаптевский детский сад</t>
  </si>
  <si>
    <t>ИНН 6611006487 ОГРН 1026600879777</t>
  </si>
  <si>
    <t>МДОУ Ницинский детский сад</t>
  </si>
  <si>
    <t>ИНН 6611006303 ОГРН 1026600880558</t>
  </si>
  <si>
    <t>МДОУ Новгородовский детский сад</t>
  </si>
  <si>
    <t>ИНН 6611006279 ОГРН 1026600880426</t>
  </si>
  <si>
    <t>МДОУ Ретневский детский сад</t>
  </si>
  <si>
    <t>ИНН 6611006102 ОГРН 1026600880460</t>
  </si>
  <si>
    <t>МДОУ  Речкаловский детский сад</t>
  </si>
  <si>
    <t>ИНН 6611006247 ОГРН 1026600881560</t>
  </si>
  <si>
    <t>МДОУ  Рудновский детский сад</t>
  </si>
  <si>
    <t>ИНН 6611006254 ОГРН 1026600878920</t>
  </si>
  <si>
    <t>МДОУ Скородумский детский сад</t>
  </si>
  <si>
    <t>ИНН 6611006215 ОГРН 1026600881141</t>
  </si>
  <si>
    <t>МДОУ Стриганский детский сад</t>
  </si>
  <si>
    <t>ИНН 6611006448 ОГРН 1026600880481</t>
  </si>
  <si>
    <t>МДОУ Харловский детский сад</t>
  </si>
  <si>
    <t>ИНН 6611006230 ОГРН 1026600879095</t>
  </si>
  <si>
    <t xml:space="preserve">МДОУ Черновский детский сад </t>
  </si>
  <si>
    <t>ИНН 6611006350 ОГРН 1026600881229</t>
  </si>
  <si>
    <t>МДОУ Чернорицкий детский сад</t>
  </si>
  <si>
    <t>ИНН 6611009537 ОГРН 1056600540040</t>
  </si>
  <si>
    <t>МОУ ДО ДЮСШ</t>
  </si>
  <si>
    <t>ИНН 6611006180 ОГРН 1026600879117</t>
  </si>
  <si>
    <t>МОУ ДО "ЦВР"</t>
  </si>
  <si>
    <t>ИНН 6611006173 ОГРН 1026600879073</t>
  </si>
  <si>
    <t>МОУ ДО "ДЭЦ"</t>
  </si>
  <si>
    <t>ИНН 6611012699 ОГРН 1086611000750</t>
  </si>
  <si>
    <t>МКУ "Центр развития образования"</t>
  </si>
  <si>
    <t>ИНН 6676000839 ОГРН 1126676000516</t>
  </si>
  <si>
    <t>85.14</t>
  </si>
  <si>
    <t>85.13</t>
  </si>
  <si>
    <t>МОУ "Рудновская ООШ"</t>
  </si>
  <si>
    <t>85.12</t>
  </si>
  <si>
    <t>85.11</t>
  </si>
  <si>
    <t>69.20.2</t>
  </si>
  <si>
    <t xml:space="preserve">Реестр хозяйствующих субъектов с долей участия Ирбитского муниципального оразования  50 % и более 
                                                                                          </t>
  </si>
  <si>
    <t>МАУ "Физкультурно-оздоровительный комплекс "Олимпиец"</t>
  </si>
  <si>
    <t>ИНН 6676008309 ОГРН 1226600069816</t>
  </si>
  <si>
    <t xml:space="preserve">93.11                          93.13; 86.90.9; 79.90; 77.33; 77.21; 73.11; 52.10; 96.04; 93.29.9; 68.31.22; 59.14; 93.19; 56.29.2; 47.99   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</si>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</sst>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* #,##0.00_р_._-;\-* #,##0.00_р_._-;_-* &quot;-&quot;??_р_._-;_-@_-"/>
    <numFmt numFmtId="166" formatCode="_-* #,##0.00_р_._-;\-* #,##0.00_р_._-;_-* \-??_р_._-;_-@_-"/>
    <numFmt numFmtId="167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9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166" fontId="4" fillId="0" borderId="0" applyFill="0" applyBorder="0" applyAlignment="0" applyProtection="0"/>
  </cellStyleXfs>
  <cellXfs count="52">
    <xf numFmtId="0" fontId="0" fillId="0" borderId="0" xfId="0"/>
    <xf numFmtId="0" fontId="8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14" fontId="8" fillId="0" borderId="1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center" vertical="top"/>
    </xf>
    <xf numFmtId="164" fontId="8" fillId="0" borderId="5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0" xfId="0" applyFont="1" applyBorder="1"/>
    <xf numFmtId="0" fontId="9" fillId="0" borderId="1" xfId="0" applyFont="1" applyBorder="1"/>
    <xf numFmtId="0" fontId="9" fillId="0" borderId="0" xfId="0" applyFont="1" applyFill="1"/>
    <xf numFmtId="0" fontId="1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top"/>
    </xf>
    <xf numFmtId="164" fontId="8" fillId="0" borderId="5" xfId="0" applyNumberFormat="1" applyFont="1" applyBorder="1" applyAlignment="1">
      <alignment horizontal="center" vertical="top"/>
    </xf>
    <xf numFmtId="0" fontId="13" fillId="0" borderId="1" xfId="3" applyFont="1" applyFill="1" applyBorder="1"/>
    <xf numFmtId="0" fontId="14" fillId="0" borderId="1" xfId="0" applyFont="1" applyBorder="1"/>
    <xf numFmtId="0" fontId="1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 vertical="top"/>
    </xf>
    <xf numFmtId="14" fontId="8" fillId="2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8">
    <cellStyle name="Обычный" xfId="0" builtinId="0"/>
    <cellStyle name="Обычный 10" xfId="1"/>
    <cellStyle name="Обычный 10 2" xfId="2"/>
    <cellStyle name="Обычный 2" xfId="3"/>
    <cellStyle name="Обычный 3" xfId="4"/>
    <cellStyle name="Обычный 4" xfId="5"/>
    <cellStyle name="Финансовый 2" xfId="6"/>
    <cellStyle name="Финансов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H72"/>
  <sheetViews>
    <sheetView tabSelected="1" topLeftCell="A70" zoomScale="90" zoomScaleNormal="90" zoomScaleSheetLayoutView="78" zoomScalePageLayoutView="55" workbookViewId="0">
      <selection activeCell="D14" sqref="D14"/>
    </sheetView>
  </sheetViews>
  <sheetFormatPr defaultRowHeight="12" x14ac:dyDescent="0.2"/>
  <cols>
    <col min="1" max="1" width="8" style="17" customWidth="1"/>
    <col min="2" max="2" width="35.5703125" style="17" customWidth="1"/>
    <col min="3" max="3" width="21.7109375" style="17" customWidth="1"/>
    <col min="4" max="4" width="25.85546875" style="17" customWidth="1"/>
    <col min="5" max="5" width="27.5703125" style="17" customWidth="1"/>
    <col min="6" max="6" width="23.85546875" style="18" customWidth="1"/>
    <col min="7" max="7" width="27.7109375" style="18" customWidth="1"/>
    <col min="8" max="8" width="23.140625" style="18" customWidth="1"/>
    <col min="9" max="9" width="19.140625" style="18" customWidth="1"/>
    <col min="10" max="16384" width="9.140625" style="17"/>
  </cols>
  <sheetData>
    <row r="1" spans="1:216" ht="27.75" customHeight="1" x14ac:dyDescent="0.2">
      <c r="H1" s="36" t="s">
        <v>7</v>
      </c>
      <c r="I1" s="37"/>
    </row>
    <row r="2" spans="1:216" ht="29.25" customHeight="1" x14ac:dyDescent="0.2">
      <c r="H2" s="36" t="s">
        <v>8</v>
      </c>
      <c r="I2" s="37"/>
    </row>
    <row r="3" spans="1:216" ht="18" x14ac:dyDescent="0.2">
      <c r="B3" s="44" t="s">
        <v>150</v>
      </c>
      <c r="C3" s="44"/>
      <c r="D3" s="45"/>
      <c r="E3" s="45"/>
      <c r="F3" s="45"/>
      <c r="G3" s="45"/>
      <c r="H3" s="45"/>
      <c r="I3" s="45"/>
    </row>
    <row r="4" spans="1:216" ht="57.75" customHeight="1" x14ac:dyDescent="0.2">
      <c r="B4" s="10"/>
      <c r="C4" s="10"/>
      <c r="D4" s="11"/>
      <c r="E4" s="40" t="s">
        <v>9</v>
      </c>
      <c r="F4" s="40"/>
      <c r="G4" s="40"/>
      <c r="H4" s="40"/>
      <c r="I4" s="40"/>
    </row>
    <row r="5" spans="1:216" ht="95.25" customHeight="1" x14ac:dyDescent="0.2">
      <c r="A5" s="38" t="s">
        <v>0</v>
      </c>
      <c r="B5" s="38" t="s">
        <v>3</v>
      </c>
      <c r="C5" s="38" t="s">
        <v>1</v>
      </c>
      <c r="D5" s="38" t="s">
        <v>5</v>
      </c>
      <c r="E5" s="38" t="s">
        <v>4</v>
      </c>
      <c r="F5" s="38" t="s">
        <v>2</v>
      </c>
      <c r="G5" s="38" t="s">
        <v>6</v>
      </c>
      <c r="H5" s="46" t="s">
        <v>10</v>
      </c>
      <c r="I5" s="49" t="s">
        <v>11</v>
      </c>
    </row>
    <row r="6" spans="1:216" ht="12" customHeight="1" x14ac:dyDescent="0.2">
      <c r="A6" s="39"/>
      <c r="B6" s="38"/>
      <c r="C6" s="38"/>
      <c r="D6" s="38"/>
      <c r="E6" s="38"/>
      <c r="F6" s="38"/>
      <c r="G6" s="38"/>
      <c r="H6" s="47"/>
      <c r="I6" s="50"/>
    </row>
    <row r="7" spans="1:216" ht="67.5" customHeight="1" x14ac:dyDescent="0.2">
      <c r="A7" s="39"/>
      <c r="B7" s="38"/>
      <c r="C7" s="38"/>
      <c r="D7" s="38"/>
      <c r="E7" s="38"/>
      <c r="F7" s="38"/>
      <c r="G7" s="38"/>
      <c r="H7" s="48"/>
      <c r="I7" s="51"/>
    </row>
    <row r="8" spans="1:216" ht="18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8">
        <v>8</v>
      </c>
      <c r="I8" s="9">
        <v>9</v>
      </c>
    </row>
    <row r="9" spans="1:216" s="20" customFormat="1" ht="24" customHeight="1" x14ac:dyDescent="0.25">
      <c r="A9" s="41" t="s">
        <v>12</v>
      </c>
      <c r="B9" s="42"/>
      <c r="C9" s="42"/>
      <c r="D9" s="42"/>
      <c r="E9" s="42"/>
      <c r="F9" s="42"/>
      <c r="G9" s="42"/>
      <c r="H9" s="42"/>
      <c r="I9" s="43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</row>
    <row r="10" spans="1:216" ht="18" x14ac:dyDescent="0.25">
      <c r="A10" s="12"/>
      <c r="B10" s="13"/>
      <c r="C10" s="13"/>
      <c r="D10" s="13"/>
      <c r="E10" s="13"/>
      <c r="F10" s="13"/>
      <c r="G10" s="14"/>
      <c r="H10" s="15"/>
      <c r="I10" s="14"/>
      <c r="J10" s="21"/>
      <c r="K10" s="21"/>
      <c r="L10" s="21"/>
      <c r="M10" s="21"/>
    </row>
    <row r="11" spans="1:216" ht="18" x14ac:dyDescent="0.25">
      <c r="A11" s="12"/>
      <c r="B11" s="13"/>
      <c r="C11" s="13"/>
      <c r="D11" s="13"/>
      <c r="E11" s="13"/>
      <c r="F11" s="13"/>
      <c r="G11" s="14"/>
      <c r="H11" s="15"/>
      <c r="I11" s="14"/>
      <c r="J11" s="21"/>
      <c r="K11" s="21"/>
      <c r="L11" s="21"/>
      <c r="M11" s="21"/>
    </row>
    <row r="12" spans="1:216" ht="18" x14ac:dyDescent="0.25">
      <c r="A12" s="12"/>
      <c r="B12" s="13"/>
      <c r="C12" s="13"/>
      <c r="D12" s="13"/>
      <c r="E12" s="13"/>
      <c r="F12" s="13"/>
      <c r="G12" s="14"/>
      <c r="H12" s="15"/>
      <c r="I12" s="14"/>
      <c r="J12" s="21"/>
      <c r="K12" s="21"/>
      <c r="L12" s="21"/>
      <c r="M12" s="21"/>
    </row>
    <row r="13" spans="1:216" ht="18" x14ac:dyDescent="0.25">
      <c r="A13" s="41" t="s">
        <v>13</v>
      </c>
      <c r="B13" s="42"/>
      <c r="C13" s="42"/>
      <c r="D13" s="42"/>
      <c r="E13" s="42"/>
      <c r="F13" s="42"/>
      <c r="G13" s="42"/>
      <c r="H13" s="42"/>
      <c r="I13" s="43"/>
      <c r="J13" s="21"/>
      <c r="K13" s="21"/>
      <c r="L13" s="21"/>
      <c r="M13" s="21"/>
    </row>
    <row r="14" spans="1:216" ht="285" x14ac:dyDescent="0.25">
      <c r="A14" s="12" t="s">
        <v>154</v>
      </c>
      <c r="B14" s="22" t="s">
        <v>16</v>
      </c>
      <c r="C14" s="22" t="s">
        <v>17</v>
      </c>
      <c r="D14" s="22" t="s">
        <v>18</v>
      </c>
      <c r="E14" s="22" t="s">
        <v>19</v>
      </c>
      <c r="F14" s="22" t="s">
        <v>20</v>
      </c>
      <c r="G14" s="4">
        <v>100</v>
      </c>
      <c r="H14" s="22" t="s">
        <v>20</v>
      </c>
      <c r="I14" s="4">
        <v>5600</v>
      </c>
      <c r="J14" s="21"/>
      <c r="K14" s="21"/>
      <c r="L14" s="21"/>
      <c r="M14" s="21"/>
    </row>
    <row r="15" spans="1:216" ht="18" x14ac:dyDescent="0.25">
      <c r="A15" s="12"/>
      <c r="B15" s="16"/>
      <c r="C15" s="16"/>
      <c r="D15" s="16"/>
      <c r="E15" s="16"/>
      <c r="F15" s="16"/>
      <c r="G15" s="14"/>
      <c r="H15" s="15"/>
      <c r="I15" s="14"/>
      <c r="J15" s="21"/>
      <c r="K15" s="21"/>
      <c r="L15" s="21"/>
      <c r="M15" s="21"/>
    </row>
    <row r="16" spans="1:216" ht="18" x14ac:dyDescent="0.25">
      <c r="A16" s="41" t="s">
        <v>14</v>
      </c>
      <c r="B16" s="42"/>
      <c r="C16" s="42"/>
      <c r="D16" s="42"/>
      <c r="E16" s="42"/>
      <c r="F16" s="42"/>
      <c r="G16" s="42"/>
      <c r="H16" s="42"/>
      <c r="I16" s="43"/>
      <c r="J16" s="21"/>
      <c r="K16" s="21"/>
      <c r="L16" s="21"/>
      <c r="M16" s="21"/>
    </row>
    <row r="17" spans="1:13" ht="253.5" customHeight="1" x14ac:dyDescent="0.25">
      <c r="A17" s="12">
        <v>1</v>
      </c>
      <c r="B17" s="3" t="s">
        <v>21</v>
      </c>
      <c r="C17" s="3" t="s">
        <v>22</v>
      </c>
      <c r="D17" s="3" t="s">
        <v>23</v>
      </c>
      <c r="E17" s="3" t="s">
        <v>24</v>
      </c>
      <c r="F17" s="3" t="s">
        <v>15</v>
      </c>
      <c r="G17" s="2">
        <v>100</v>
      </c>
      <c r="H17" s="5" t="s">
        <v>15</v>
      </c>
      <c r="I17" s="2">
        <v>126785</v>
      </c>
      <c r="J17" s="21"/>
      <c r="K17" s="21"/>
      <c r="L17" s="21"/>
      <c r="M17" s="21"/>
    </row>
    <row r="18" spans="1:13" ht="126" x14ac:dyDescent="0.25">
      <c r="A18" s="12">
        <v>2</v>
      </c>
      <c r="B18" s="3" t="s">
        <v>25</v>
      </c>
      <c r="C18" s="3" t="s">
        <v>26</v>
      </c>
      <c r="D18" s="6" t="s">
        <v>27</v>
      </c>
      <c r="E18" s="3" t="s">
        <v>28</v>
      </c>
      <c r="F18" s="3" t="s">
        <v>29</v>
      </c>
      <c r="G18" s="4">
        <v>100</v>
      </c>
      <c r="H18" s="5" t="s">
        <v>15</v>
      </c>
      <c r="I18" s="4">
        <v>29570.511999999999</v>
      </c>
      <c r="J18" s="21"/>
      <c r="K18" s="21"/>
      <c r="L18" s="21"/>
      <c r="M18" s="21"/>
    </row>
    <row r="19" spans="1:13" ht="90" x14ac:dyDescent="0.25">
      <c r="A19" s="12">
        <v>3</v>
      </c>
      <c r="B19" s="3" t="s">
        <v>30</v>
      </c>
      <c r="C19" s="3" t="s">
        <v>31</v>
      </c>
      <c r="D19" s="7" t="s">
        <v>32</v>
      </c>
      <c r="E19" s="3" t="s">
        <v>33</v>
      </c>
      <c r="F19" s="3" t="s">
        <v>15</v>
      </c>
      <c r="G19" s="4">
        <v>100</v>
      </c>
      <c r="H19" s="5" t="s">
        <v>15</v>
      </c>
      <c r="I19" s="4">
        <v>4420.7079999999996</v>
      </c>
      <c r="J19" s="21"/>
      <c r="K19" s="21"/>
      <c r="L19" s="21"/>
      <c r="M19" s="21"/>
    </row>
    <row r="20" spans="1:13" ht="126" x14ac:dyDescent="0.25">
      <c r="A20" s="12">
        <v>4</v>
      </c>
      <c r="B20" s="3" t="s">
        <v>34</v>
      </c>
      <c r="C20" s="3" t="s">
        <v>35</v>
      </c>
      <c r="D20" s="6" t="s">
        <v>36</v>
      </c>
      <c r="E20" s="3" t="s">
        <v>37</v>
      </c>
      <c r="F20" s="3" t="s">
        <v>15</v>
      </c>
      <c r="G20" s="4">
        <v>100</v>
      </c>
      <c r="H20" s="5" t="s">
        <v>15</v>
      </c>
      <c r="I20" s="4">
        <v>31706.977999999999</v>
      </c>
      <c r="J20" s="21"/>
      <c r="K20" s="21"/>
      <c r="L20" s="21"/>
      <c r="M20" s="21"/>
    </row>
    <row r="21" spans="1:13" ht="288" x14ac:dyDescent="0.25">
      <c r="A21" s="12">
        <v>5</v>
      </c>
      <c r="B21" s="3" t="s">
        <v>38</v>
      </c>
      <c r="C21" s="3" t="s">
        <v>39</v>
      </c>
      <c r="D21" s="7" t="s">
        <v>40</v>
      </c>
      <c r="E21" s="3" t="s">
        <v>41</v>
      </c>
      <c r="F21" s="3" t="s">
        <v>29</v>
      </c>
      <c r="G21" s="4">
        <v>100</v>
      </c>
      <c r="H21" s="5" t="s">
        <v>15</v>
      </c>
      <c r="I21" s="4">
        <v>15514.3</v>
      </c>
      <c r="J21" s="21"/>
      <c r="K21" s="21"/>
      <c r="L21" s="21"/>
      <c r="M21" s="21"/>
    </row>
    <row r="22" spans="1:13" ht="90" x14ac:dyDescent="0.25">
      <c r="A22" s="12">
        <v>6</v>
      </c>
      <c r="B22" s="3" t="s">
        <v>42</v>
      </c>
      <c r="C22" s="3" t="s">
        <v>43</v>
      </c>
      <c r="D22" s="6" t="s">
        <v>44</v>
      </c>
      <c r="E22" s="6" t="s">
        <v>45</v>
      </c>
      <c r="F22" s="3" t="s">
        <v>29</v>
      </c>
      <c r="G22" s="4">
        <v>100</v>
      </c>
      <c r="H22" s="5" t="s">
        <v>15</v>
      </c>
      <c r="I22" s="4">
        <v>5485.7</v>
      </c>
      <c r="J22" s="21"/>
      <c r="K22" s="21"/>
      <c r="L22" s="21"/>
      <c r="M22" s="21"/>
    </row>
    <row r="23" spans="1:13" ht="54.75" x14ac:dyDescent="0.3">
      <c r="A23" s="12"/>
      <c r="B23" s="25" t="s">
        <v>46</v>
      </c>
      <c r="C23" s="1" t="s">
        <v>47</v>
      </c>
      <c r="D23" s="29">
        <v>43053</v>
      </c>
      <c r="E23" s="28" t="s">
        <v>144</v>
      </c>
      <c r="F23" s="28" t="s">
        <v>48</v>
      </c>
      <c r="G23" s="30">
        <v>1</v>
      </c>
      <c r="H23" s="27" t="s">
        <v>48</v>
      </c>
      <c r="I23" s="23">
        <f>40564768.59/1000</f>
        <v>40564.768590000007</v>
      </c>
      <c r="J23" s="21"/>
      <c r="K23" s="21"/>
      <c r="L23" s="21"/>
      <c r="M23" s="21"/>
    </row>
    <row r="24" spans="1:13" ht="54.75" x14ac:dyDescent="0.3">
      <c r="A24" s="12"/>
      <c r="B24" s="25" t="s">
        <v>49</v>
      </c>
      <c r="C24" s="1" t="s">
        <v>50</v>
      </c>
      <c r="D24" s="29">
        <v>43031</v>
      </c>
      <c r="E24" s="28" t="s">
        <v>145</v>
      </c>
      <c r="F24" s="28" t="s">
        <v>48</v>
      </c>
      <c r="G24" s="30">
        <v>1</v>
      </c>
      <c r="H24" s="24" t="s">
        <v>48</v>
      </c>
      <c r="I24" s="23">
        <f>15377356.78/1000</f>
        <v>15377.35678</v>
      </c>
      <c r="J24" s="21"/>
      <c r="K24" s="21"/>
      <c r="L24" s="21"/>
      <c r="M24" s="21"/>
    </row>
    <row r="25" spans="1:13" ht="54.75" x14ac:dyDescent="0.3">
      <c r="A25" s="12"/>
      <c r="B25" s="25" t="s">
        <v>51</v>
      </c>
      <c r="C25" s="1" t="s">
        <v>52</v>
      </c>
      <c r="D25" s="29">
        <v>43346</v>
      </c>
      <c r="E25" s="28" t="s">
        <v>144</v>
      </c>
      <c r="F25" s="28" t="s">
        <v>48</v>
      </c>
      <c r="G25" s="30">
        <v>1</v>
      </c>
      <c r="H25" s="24" t="s">
        <v>48</v>
      </c>
      <c r="I25" s="23">
        <f>28899648.53/1000</f>
        <v>28899.648530000002</v>
      </c>
      <c r="J25" s="21"/>
      <c r="K25" s="21"/>
      <c r="L25" s="21"/>
      <c r="M25" s="21"/>
    </row>
    <row r="26" spans="1:13" ht="54.75" x14ac:dyDescent="0.3">
      <c r="B26" s="25" t="s">
        <v>53</v>
      </c>
      <c r="C26" s="1" t="s">
        <v>54</v>
      </c>
      <c r="D26" s="29">
        <v>43031</v>
      </c>
      <c r="E26" s="28" t="s">
        <v>144</v>
      </c>
      <c r="F26" s="28" t="s">
        <v>48</v>
      </c>
      <c r="G26" s="30">
        <v>1</v>
      </c>
      <c r="H26" s="24" t="s">
        <v>48</v>
      </c>
      <c r="I26" s="23">
        <f>19849820/1000</f>
        <v>19849.82</v>
      </c>
      <c r="J26" s="21"/>
      <c r="K26" s="21"/>
      <c r="L26" s="21"/>
      <c r="M26" s="21"/>
    </row>
    <row r="27" spans="1:13" ht="54.75" x14ac:dyDescent="0.3">
      <c r="B27" s="25" t="s">
        <v>55</v>
      </c>
      <c r="C27" s="1" t="s">
        <v>56</v>
      </c>
      <c r="D27" s="29">
        <v>43817</v>
      </c>
      <c r="E27" s="28" t="s">
        <v>144</v>
      </c>
      <c r="F27" s="28" t="s">
        <v>48</v>
      </c>
      <c r="G27" s="30">
        <v>1</v>
      </c>
      <c r="H27" s="24" t="s">
        <v>48</v>
      </c>
      <c r="I27" s="23">
        <f>48711082.68/1000</f>
        <v>48711.08268</v>
      </c>
      <c r="J27" s="21"/>
      <c r="K27" s="21"/>
      <c r="L27" s="21"/>
      <c r="M27" s="21"/>
    </row>
    <row r="28" spans="1:13" ht="54.75" x14ac:dyDescent="0.3">
      <c r="B28" s="25" t="s">
        <v>57</v>
      </c>
      <c r="C28" s="1" t="s">
        <v>58</v>
      </c>
      <c r="D28" s="29">
        <v>43815</v>
      </c>
      <c r="E28" s="28" t="s">
        <v>144</v>
      </c>
      <c r="F28" s="28" t="s">
        <v>48</v>
      </c>
      <c r="G28" s="30">
        <v>1</v>
      </c>
      <c r="H28" s="24" t="s">
        <v>48</v>
      </c>
      <c r="I28" s="23">
        <f>29172892.54/1000</f>
        <v>29172.892540000001</v>
      </c>
      <c r="J28" s="21"/>
      <c r="K28" s="21"/>
      <c r="L28" s="21"/>
      <c r="M28" s="21"/>
    </row>
    <row r="29" spans="1:13" ht="54.75" x14ac:dyDescent="0.3">
      <c r="B29" s="25" t="s">
        <v>59</v>
      </c>
      <c r="C29" s="1" t="s">
        <v>60</v>
      </c>
      <c r="D29" s="29">
        <v>43047</v>
      </c>
      <c r="E29" s="28" t="s">
        <v>144</v>
      </c>
      <c r="F29" s="28" t="s">
        <v>48</v>
      </c>
      <c r="G29" s="30">
        <v>1</v>
      </c>
      <c r="H29" s="24" t="s">
        <v>48</v>
      </c>
      <c r="I29" s="23">
        <f>29046345.75/1000</f>
        <v>29046.34575</v>
      </c>
      <c r="J29" s="21"/>
      <c r="K29" s="21"/>
      <c r="L29" s="21"/>
      <c r="M29" s="21"/>
    </row>
    <row r="30" spans="1:13" ht="54.75" x14ac:dyDescent="0.3">
      <c r="B30" s="25" t="s">
        <v>61</v>
      </c>
      <c r="C30" s="1" t="s">
        <v>62</v>
      </c>
      <c r="D30" s="29">
        <v>42940</v>
      </c>
      <c r="E30" s="28" t="s">
        <v>144</v>
      </c>
      <c r="F30" s="28" t="s">
        <v>48</v>
      </c>
      <c r="G30" s="30">
        <v>1</v>
      </c>
      <c r="H30" s="24" t="s">
        <v>48</v>
      </c>
      <c r="I30" s="23">
        <f>43056463.82/1000</f>
        <v>43056.463819999997</v>
      </c>
    </row>
    <row r="31" spans="1:13" ht="54.75" x14ac:dyDescent="0.3">
      <c r="B31" s="25" t="s">
        <v>63</v>
      </c>
      <c r="C31" s="1" t="s">
        <v>64</v>
      </c>
      <c r="D31" s="29">
        <v>43346</v>
      </c>
      <c r="E31" s="28" t="s">
        <v>144</v>
      </c>
      <c r="F31" s="28" t="s">
        <v>48</v>
      </c>
      <c r="G31" s="30">
        <v>1</v>
      </c>
      <c r="H31" s="24" t="s">
        <v>48</v>
      </c>
      <c r="I31" s="23">
        <f>18192491.33/1000</f>
        <v>18192.491329999997</v>
      </c>
    </row>
    <row r="32" spans="1:13" ht="54.75" x14ac:dyDescent="0.3">
      <c r="B32" s="25" t="s">
        <v>65</v>
      </c>
      <c r="C32" s="1" t="s">
        <v>66</v>
      </c>
      <c r="D32" s="29">
        <v>43346</v>
      </c>
      <c r="E32" s="28" t="s">
        <v>144</v>
      </c>
      <c r="F32" s="28" t="s">
        <v>48</v>
      </c>
      <c r="G32" s="30">
        <v>1</v>
      </c>
      <c r="H32" s="24" t="s">
        <v>48</v>
      </c>
      <c r="I32" s="23">
        <f>18041405.42/1000</f>
        <v>18041.405420000003</v>
      </c>
    </row>
    <row r="33" spans="2:9" ht="54.75" x14ac:dyDescent="0.3">
      <c r="B33" s="25" t="s">
        <v>67</v>
      </c>
      <c r="C33" s="1" t="s">
        <v>68</v>
      </c>
      <c r="D33" s="29">
        <v>43054</v>
      </c>
      <c r="E33" s="28" t="s">
        <v>145</v>
      </c>
      <c r="F33" s="28" t="s">
        <v>48</v>
      </c>
      <c r="G33" s="30">
        <v>1</v>
      </c>
      <c r="H33" s="24" t="s">
        <v>48</v>
      </c>
      <c r="I33" s="23">
        <f>15125138.7/1000</f>
        <v>15125.1387</v>
      </c>
    </row>
    <row r="34" spans="2:9" ht="54.75" x14ac:dyDescent="0.3">
      <c r="B34" s="25" t="s">
        <v>69</v>
      </c>
      <c r="C34" s="1" t="s">
        <v>70</v>
      </c>
      <c r="D34" s="29">
        <v>43887</v>
      </c>
      <c r="E34" s="28" t="s">
        <v>145</v>
      </c>
      <c r="F34" s="28" t="s">
        <v>48</v>
      </c>
      <c r="G34" s="30">
        <v>1</v>
      </c>
      <c r="H34" s="24" t="s">
        <v>48</v>
      </c>
      <c r="I34" s="23">
        <f>17612065.42/1000</f>
        <v>17612.065420000003</v>
      </c>
    </row>
    <row r="35" spans="2:9" ht="54.75" x14ac:dyDescent="0.3">
      <c r="B35" s="25" t="s">
        <v>71</v>
      </c>
      <c r="C35" s="1" t="s">
        <v>72</v>
      </c>
      <c r="D35" s="29">
        <v>43366</v>
      </c>
      <c r="E35" s="28" t="s">
        <v>144</v>
      </c>
      <c r="F35" s="28" t="s">
        <v>48</v>
      </c>
      <c r="G35" s="30">
        <v>1</v>
      </c>
      <c r="H35" s="24" t="s">
        <v>48</v>
      </c>
      <c r="I35" s="23">
        <f>57642799.28/1000</f>
        <v>57642.799279999999</v>
      </c>
    </row>
    <row r="36" spans="2:9" ht="54.75" x14ac:dyDescent="0.3">
      <c r="B36" s="25" t="s">
        <v>73</v>
      </c>
      <c r="C36" s="1" t="s">
        <v>74</v>
      </c>
      <c r="D36" s="29">
        <v>43046</v>
      </c>
      <c r="E36" s="28" t="s">
        <v>145</v>
      </c>
      <c r="F36" s="28" t="s">
        <v>48</v>
      </c>
      <c r="G36" s="30">
        <v>1</v>
      </c>
      <c r="H36" s="24" t="s">
        <v>48</v>
      </c>
      <c r="I36" s="23">
        <f>24653829.92/1000</f>
        <v>24653.82992</v>
      </c>
    </row>
    <row r="37" spans="2:9" ht="54.75" x14ac:dyDescent="0.3">
      <c r="B37" s="25" t="s">
        <v>75</v>
      </c>
      <c r="C37" s="1" t="s">
        <v>76</v>
      </c>
      <c r="D37" s="29">
        <v>43031</v>
      </c>
      <c r="E37" s="28" t="s">
        <v>144</v>
      </c>
      <c r="F37" s="28" t="s">
        <v>48</v>
      </c>
      <c r="G37" s="30">
        <v>1</v>
      </c>
      <c r="H37" s="24" t="s">
        <v>48</v>
      </c>
      <c r="I37" s="23">
        <f>31905048.32/1000</f>
        <v>31905.048320000002</v>
      </c>
    </row>
    <row r="38" spans="2:9" ht="54.75" x14ac:dyDescent="0.3">
      <c r="B38" s="25" t="s">
        <v>146</v>
      </c>
      <c r="C38" s="1" t="s">
        <v>77</v>
      </c>
      <c r="D38" s="31">
        <v>43053</v>
      </c>
      <c r="E38" s="28" t="s">
        <v>145</v>
      </c>
      <c r="F38" s="28" t="s">
        <v>48</v>
      </c>
      <c r="G38" s="30">
        <v>1</v>
      </c>
      <c r="H38" s="24" t="s">
        <v>48</v>
      </c>
      <c r="I38" s="23">
        <f>16606175.92/1000</f>
        <v>16606.175920000001</v>
      </c>
    </row>
    <row r="39" spans="2:9" ht="54.75" x14ac:dyDescent="0.3">
      <c r="B39" s="25" t="s">
        <v>78</v>
      </c>
      <c r="C39" s="1" t="s">
        <v>79</v>
      </c>
      <c r="D39" s="29">
        <v>43654</v>
      </c>
      <c r="E39" s="28" t="s">
        <v>144</v>
      </c>
      <c r="F39" s="28" t="s">
        <v>48</v>
      </c>
      <c r="G39" s="30">
        <v>1</v>
      </c>
      <c r="H39" s="24" t="s">
        <v>48</v>
      </c>
      <c r="I39" s="23">
        <f>17227836.08/1000</f>
        <v>17227.836079999997</v>
      </c>
    </row>
    <row r="40" spans="2:9" ht="54.75" x14ac:dyDescent="0.3">
      <c r="B40" s="25" t="s">
        <v>80</v>
      </c>
      <c r="C40" s="1" t="s">
        <v>81</v>
      </c>
      <c r="D40" s="29">
        <v>43031</v>
      </c>
      <c r="E40" s="28" t="s">
        <v>145</v>
      </c>
      <c r="F40" s="28" t="s">
        <v>48</v>
      </c>
      <c r="G40" s="30">
        <v>1</v>
      </c>
      <c r="H40" s="24" t="s">
        <v>48</v>
      </c>
      <c r="I40" s="23">
        <f>19655226.68/1000</f>
        <v>19655.22668</v>
      </c>
    </row>
    <row r="41" spans="2:9" ht="54.75" x14ac:dyDescent="0.3">
      <c r="B41" s="25" t="s">
        <v>82</v>
      </c>
      <c r="C41" s="1" t="s">
        <v>83</v>
      </c>
      <c r="D41" s="29">
        <v>43444</v>
      </c>
      <c r="E41" s="28" t="s">
        <v>144</v>
      </c>
      <c r="F41" s="28" t="s">
        <v>48</v>
      </c>
      <c r="G41" s="30">
        <v>1</v>
      </c>
      <c r="H41" s="24" t="s">
        <v>48</v>
      </c>
      <c r="I41" s="23">
        <f>18633857.48/1000</f>
        <v>18633.857479999999</v>
      </c>
    </row>
    <row r="42" spans="2:9" ht="54.75" x14ac:dyDescent="0.3">
      <c r="B42" s="25" t="s">
        <v>84</v>
      </c>
      <c r="C42" s="1" t="s">
        <v>85</v>
      </c>
      <c r="D42" s="29">
        <v>42858</v>
      </c>
      <c r="E42" s="28" t="s">
        <v>144</v>
      </c>
      <c r="F42" s="28" t="s">
        <v>48</v>
      </c>
      <c r="G42" s="30">
        <v>1</v>
      </c>
      <c r="H42" s="24" t="s">
        <v>48</v>
      </c>
      <c r="I42" s="23">
        <f>40426926.2/1000</f>
        <v>40426.926200000002</v>
      </c>
    </row>
    <row r="43" spans="2:9" ht="54.75" x14ac:dyDescent="0.3">
      <c r="B43" s="25" t="s">
        <v>86</v>
      </c>
      <c r="C43" s="1" t="s">
        <v>87</v>
      </c>
      <c r="D43" s="29">
        <v>43046</v>
      </c>
      <c r="E43" s="28" t="s">
        <v>147</v>
      </c>
      <c r="F43" s="28" t="s">
        <v>48</v>
      </c>
      <c r="G43" s="30">
        <v>1</v>
      </c>
      <c r="H43" s="24" t="s">
        <v>48</v>
      </c>
      <c r="I43" s="23">
        <f>8389225.92/1000</f>
        <v>8389.2259200000008</v>
      </c>
    </row>
    <row r="44" spans="2:9" ht="54.75" x14ac:dyDescent="0.3">
      <c r="B44" s="25" t="s">
        <v>88</v>
      </c>
      <c r="C44" s="1" t="s">
        <v>89</v>
      </c>
      <c r="D44" s="29">
        <v>43398</v>
      </c>
      <c r="E44" s="28" t="s">
        <v>148</v>
      </c>
      <c r="F44" s="28" t="s">
        <v>48</v>
      </c>
      <c r="G44" s="30">
        <v>1</v>
      </c>
      <c r="H44" s="24" t="s">
        <v>48</v>
      </c>
      <c r="I44" s="23">
        <f>5347864.32/1000</f>
        <v>5347.8643200000006</v>
      </c>
    </row>
    <row r="45" spans="2:9" ht="54.75" x14ac:dyDescent="0.3">
      <c r="B45" s="25" t="s">
        <v>90</v>
      </c>
      <c r="C45" s="1" t="s">
        <v>91</v>
      </c>
      <c r="D45" s="29">
        <v>43052</v>
      </c>
      <c r="E45" s="28" t="s">
        <v>148</v>
      </c>
      <c r="F45" s="28" t="s">
        <v>48</v>
      </c>
      <c r="G45" s="30">
        <v>1</v>
      </c>
      <c r="H45" s="24" t="s">
        <v>48</v>
      </c>
      <c r="I45" s="23">
        <f>10063196.85/1000</f>
        <v>10063.19685</v>
      </c>
    </row>
    <row r="46" spans="2:9" ht="54.75" x14ac:dyDescent="0.3">
      <c r="B46" s="25" t="s">
        <v>92</v>
      </c>
      <c r="C46" s="1" t="s">
        <v>93</v>
      </c>
      <c r="D46" s="29">
        <v>43031</v>
      </c>
      <c r="E46" s="28" t="s">
        <v>148</v>
      </c>
      <c r="F46" s="28" t="s">
        <v>48</v>
      </c>
      <c r="G46" s="30">
        <v>1</v>
      </c>
      <c r="H46" s="24" t="s">
        <v>48</v>
      </c>
      <c r="I46" s="23">
        <f>15648562.41/1000</f>
        <v>15648.56241</v>
      </c>
    </row>
    <row r="47" spans="2:9" ht="54.75" x14ac:dyDescent="0.3">
      <c r="B47" s="25" t="s">
        <v>94</v>
      </c>
      <c r="C47" s="1" t="s">
        <v>95</v>
      </c>
      <c r="D47" s="29">
        <v>43031</v>
      </c>
      <c r="E47" s="28" t="s">
        <v>148</v>
      </c>
      <c r="F47" s="28" t="s">
        <v>48</v>
      </c>
      <c r="G47" s="30">
        <v>1</v>
      </c>
      <c r="H47" s="24" t="s">
        <v>48</v>
      </c>
      <c r="I47" s="23">
        <f>10514626.85/1000</f>
        <v>10514.626849999999</v>
      </c>
    </row>
    <row r="48" spans="2:9" ht="54.75" x14ac:dyDescent="0.3">
      <c r="B48" s="25" t="s">
        <v>96</v>
      </c>
      <c r="C48" s="1" t="s">
        <v>97</v>
      </c>
      <c r="D48" s="29">
        <v>42927</v>
      </c>
      <c r="E48" s="28" t="s">
        <v>148</v>
      </c>
      <c r="F48" s="28" t="s">
        <v>48</v>
      </c>
      <c r="G48" s="30">
        <v>1</v>
      </c>
      <c r="H48" s="24" t="s">
        <v>48</v>
      </c>
      <c r="I48" s="23">
        <f>12656857.27/1000</f>
        <v>12656.85727</v>
      </c>
    </row>
    <row r="49" spans="2:9" ht="54.75" x14ac:dyDescent="0.3">
      <c r="B49" s="25" t="s">
        <v>98</v>
      </c>
      <c r="C49" s="1" t="s">
        <v>99</v>
      </c>
      <c r="D49" s="29">
        <v>42874</v>
      </c>
      <c r="E49" s="28" t="s">
        <v>148</v>
      </c>
      <c r="F49" s="28" t="s">
        <v>48</v>
      </c>
      <c r="G49" s="30">
        <v>1</v>
      </c>
      <c r="H49" s="24" t="s">
        <v>48</v>
      </c>
      <c r="I49" s="23">
        <f>19623342.17/1000</f>
        <v>19623.342170000004</v>
      </c>
    </row>
    <row r="50" spans="2:9" ht="54.75" x14ac:dyDescent="0.3">
      <c r="B50" s="25" t="s">
        <v>100</v>
      </c>
      <c r="C50" s="1" t="s">
        <v>101</v>
      </c>
      <c r="D50" s="29">
        <v>44067</v>
      </c>
      <c r="E50" s="28" t="s">
        <v>148</v>
      </c>
      <c r="F50" s="28" t="s">
        <v>48</v>
      </c>
      <c r="G50" s="30">
        <v>1</v>
      </c>
      <c r="H50" s="24" t="s">
        <v>48</v>
      </c>
      <c r="I50" s="23">
        <f>14419587.27/1000</f>
        <v>14419.58727</v>
      </c>
    </row>
    <row r="51" spans="2:9" ht="54.75" x14ac:dyDescent="0.3">
      <c r="B51" s="25" t="s">
        <v>102</v>
      </c>
      <c r="C51" s="1" t="s">
        <v>103</v>
      </c>
      <c r="D51" s="29">
        <v>43047</v>
      </c>
      <c r="E51" s="28" t="s">
        <v>148</v>
      </c>
      <c r="F51" s="28" t="s">
        <v>48</v>
      </c>
      <c r="G51" s="30">
        <v>1</v>
      </c>
      <c r="H51" s="24" t="s">
        <v>48</v>
      </c>
      <c r="I51" s="23">
        <f>10576383.9/1000</f>
        <v>10576.383900000001</v>
      </c>
    </row>
    <row r="52" spans="2:9" ht="54.75" x14ac:dyDescent="0.3">
      <c r="B52" s="25" t="s">
        <v>104</v>
      </c>
      <c r="C52" s="1" t="s">
        <v>105</v>
      </c>
      <c r="D52" s="29">
        <v>43052</v>
      </c>
      <c r="E52" s="28" t="s">
        <v>148</v>
      </c>
      <c r="F52" s="28" t="s">
        <v>48</v>
      </c>
      <c r="G52" s="30">
        <v>1</v>
      </c>
      <c r="H52" s="24" t="s">
        <v>48</v>
      </c>
      <c r="I52" s="23">
        <f>17654453.31/1000</f>
        <v>17654.453309999997</v>
      </c>
    </row>
    <row r="53" spans="2:9" ht="54.75" x14ac:dyDescent="0.3">
      <c r="B53" s="25" t="s">
        <v>106</v>
      </c>
      <c r="C53" s="1" t="s">
        <v>107</v>
      </c>
      <c r="D53" s="29">
        <v>43052</v>
      </c>
      <c r="E53" s="28" t="s">
        <v>148</v>
      </c>
      <c r="F53" s="28" t="s">
        <v>48</v>
      </c>
      <c r="G53" s="30">
        <v>1</v>
      </c>
      <c r="H53" s="24" t="s">
        <v>48</v>
      </c>
      <c r="I53" s="23">
        <f>11510098.83/1000</f>
        <v>11510.098830000001</v>
      </c>
    </row>
    <row r="54" spans="2:9" ht="54.75" x14ac:dyDescent="0.3">
      <c r="B54" s="25" t="s">
        <v>108</v>
      </c>
      <c r="C54" s="1" t="s">
        <v>109</v>
      </c>
      <c r="D54" s="29">
        <v>43046</v>
      </c>
      <c r="E54" s="28" t="s">
        <v>148</v>
      </c>
      <c r="F54" s="28" t="s">
        <v>48</v>
      </c>
      <c r="G54" s="30">
        <v>1</v>
      </c>
      <c r="H54" s="24" t="s">
        <v>48</v>
      </c>
      <c r="I54" s="23">
        <f>7990549.56/1000</f>
        <v>7990.5495599999995</v>
      </c>
    </row>
    <row r="55" spans="2:9" ht="54.75" x14ac:dyDescent="0.3">
      <c r="B55" s="25" t="s">
        <v>110</v>
      </c>
      <c r="C55" s="1" t="s">
        <v>111</v>
      </c>
      <c r="D55" s="29">
        <v>43052</v>
      </c>
      <c r="E55" s="28" t="s">
        <v>148</v>
      </c>
      <c r="F55" s="28" t="s">
        <v>48</v>
      </c>
      <c r="G55" s="30">
        <v>1</v>
      </c>
      <c r="H55" s="24" t="s">
        <v>48</v>
      </c>
      <c r="I55" s="23">
        <f>9679407.68/1000</f>
        <v>9679.4076800000003</v>
      </c>
    </row>
    <row r="56" spans="2:9" ht="54.75" x14ac:dyDescent="0.3">
      <c r="B56" s="25" t="s">
        <v>112</v>
      </c>
      <c r="C56" s="1" t="s">
        <v>113</v>
      </c>
      <c r="D56" s="29">
        <v>43055</v>
      </c>
      <c r="E56" s="28" t="s">
        <v>148</v>
      </c>
      <c r="F56" s="28" t="s">
        <v>48</v>
      </c>
      <c r="G56" s="30">
        <v>1</v>
      </c>
      <c r="H56" s="24" t="s">
        <v>48</v>
      </c>
      <c r="I56" s="23">
        <f>5175978/1000</f>
        <v>5175.9780000000001</v>
      </c>
    </row>
    <row r="57" spans="2:9" ht="54.75" x14ac:dyDescent="0.3">
      <c r="B57" s="25" t="s">
        <v>114</v>
      </c>
      <c r="C57" s="1" t="s">
        <v>115</v>
      </c>
      <c r="D57" s="29">
        <v>43556</v>
      </c>
      <c r="E57" s="28" t="s">
        <v>148</v>
      </c>
      <c r="F57" s="28" t="s">
        <v>48</v>
      </c>
      <c r="G57" s="30">
        <v>1</v>
      </c>
      <c r="H57" s="24" t="s">
        <v>48</v>
      </c>
      <c r="I57" s="23">
        <f>3448423/1000</f>
        <v>3448.4229999999998</v>
      </c>
    </row>
    <row r="58" spans="2:9" ht="54.75" x14ac:dyDescent="0.3">
      <c r="B58" s="25" t="s">
        <v>116</v>
      </c>
      <c r="C58" s="1" t="s">
        <v>117</v>
      </c>
      <c r="D58" s="29">
        <v>43054</v>
      </c>
      <c r="E58" s="28" t="s">
        <v>148</v>
      </c>
      <c r="F58" s="28" t="s">
        <v>48</v>
      </c>
      <c r="G58" s="30">
        <v>1</v>
      </c>
      <c r="H58" s="24" t="s">
        <v>48</v>
      </c>
      <c r="I58" s="23">
        <f>4560024.31/1000</f>
        <v>4560.0243099999998</v>
      </c>
    </row>
    <row r="59" spans="2:9" ht="54.75" x14ac:dyDescent="0.3">
      <c r="B59" s="25" t="s">
        <v>118</v>
      </c>
      <c r="C59" s="1" t="s">
        <v>119</v>
      </c>
      <c r="D59" s="29">
        <v>43048</v>
      </c>
      <c r="E59" s="28" t="s">
        <v>148</v>
      </c>
      <c r="F59" s="28" t="s">
        <v>48</v>
      </c>
      <c r="G59" s="30">
        <v>1</v>
      </c>
      <c r="H59" s="24" t="s">
        <v>48</v>
      </c>
      <c r="I59" s="23">
        <f>5515035.75/1000</f>
        <v>5515.03575</v>
      </c>
    </row>
    <row r="60" spans="2:9" ht="54.75" x14ac:dyDescent="0.3">
      <c r="B60" s="25" t="s">
        <v>120</v>
      </c>
      <c r="C60" s="1" t="s">
        <v>121</v>
      </c>
      <c r="D60" s="29">
        <v>43052</v>
      </c>
      <c r="E60" s="28" t="s">
        <v>148</v>
      </c>
      <c r="F60" s="28" t="s">
        <v>48</v>
      </c>
      <c r="G60" s="30">
        <v>1</v>
      </c>
      <c r="H60" s="24" t="s">
        <v>48</v>
      </c>
      <c r="I60" s="23">
        <f>5705050/1000</f>
        <v>5705.05</v>
      </c>
    </row>
    <row r="61" spans="2:9" ht="54.75" x14ac:dyDescent="0.3">
      <c r="B61" s="25" t="s">
        <v>122</v>
      </c>
      <c r="C61" s="1" t="s">
        <v>123</v>
      </c>
      <c r="D61" s="29">
        <v>43055</v>
      </c>
      <c r="E61" s="28" t="s">
        <v>148</v>
      </c>
      <c r="F61" s="28" t="s">
        <v>48</v>
      </c>
      <c r="G61" s="30">
        <v>1</v>
      </c>
      <c r="H61" s="24" t="s">
        <v>48</v>
      </c>
      <c r="I61" s="23">
        <f>9108676.59/1000</f>
        <v>9108.6765899999991</v>
      </c>
    </row>
    <row r="62" spans="2:9" ht="54.75" x14ac:dyDescent="0.3">
      <c r="B62" s="25" t="s">
        <v>124</v>
      </c>
      <c r="C62" s="1" t="s">
        <v>125</v>
      </c>
      <c r="D62" s="29">
        <v>43054</v>
      </c>
      <c r="E62" s="28" t="s">
        <v>148</v>
      </c>
      <c r="F62" s="28" t="s">
        <v>48</v>
      </c>
      <c r="G62" s="30">
        <v>1</v>
      </c>
      <c r="H62" s="24" t="s">
        <v>48</v>
      </c>
      <c r="I62" s="23">
        <f>6173709/1000</f>
        <v>6173.7089999999998</v>
      </c>
    </row>
    <row r="63" spans="2:9" ht="54.75" x14ac:dyDescent="0.3">
      <c r="B63" s="25" t="s">
        <v>126</v>
      </c>
      <c r="C63" s="1" t="s">
        <v>127</v>
      </c>
      <c r="D63" s="29">
        <v>43047</v>
      </c>
      <c r="E63" s="28" t="s">
        <v>148</v>
      </c>
      <c r="F63" s="28" t="s">
        <v>48</v>
      </c>
      <c r="G63" s="30">
        <v>1</v>
      </c>
      <c r="H63" s="24" t="s">
        <v>48</v>
      </c>
      <c r="I63" s="23">
        <f>3262869.86/1000</f>
        <v>3262.8698599999998</v>
      </c>
    </row>
    <row r="64" spans="2:9" ht="54.75" x14ac:dyDescent="0.3">
      <c r="B64" s="25" t="s">
        <v>128</v>
      </c>
      <c r="C64" s="1" t="s">
        <v>129</v>
      </c>
      <c r="D64" s="29">
        <v>43031</v>
      </c>
      <c r="E64" s="28" t="s">
        <v>148</v>
      </c>
      <c r="F64" s="28" t="s">
        <v>48</v>
      </c>
      <c r="G64" s="30">
        <v>1</v>
      </c>
      <c r="H64" s="24" t="s">
        <v>48</v>
      </c>
      <c r="I64" s="23">
        <f>5763888.82/1000</f>
        <v>5763.8888200000001</v>
      </c>
    </row>
    <row r="65" spans="2:9" ht="54.75" x14ac:dyDescent="0.3">
      <c r="B65" s="25" t="s">
        <v>130</v>
      </c>
      <c r="C65" s="1" t="s">
        <v>131</v>
      </c>
      <c r="D65" s="29">
        <v>43047</v>
      </c>
      <c r="E65" s="28" t="s">
        <v>148</v>
      </c>
      <c r="F65" s="28" t="s">
        <v>48</v>
      </c>
      <c r="G65" s="30">
        <v>1</v>
      </c>
      <c r="H65" s="24" t="s">
        <v>48</v>
      </c>
      <c r="I65" s="23">
        <f>6809044.73/1000</f>
        <v>6809.0447300000005</v>
      </c>
    </row>
    <row r="66" spans="2:9" ht="54.75" x14ac:dyDescent="0.3">
      <c r="B66" s="25" t="s">
        <v>132</v>
      </c>
      <c r="C66" s="1" t="s">
        <v>133</v>
      </c>
      <c r="D66" s="29">
        <v>43047</v>
      </c>
      <c r="E66" s="28" t="s">
        <v>148</v>
      </c>
      <c r="F66" s="28" t="s">
        <v>48</v>
      </c>
      <c r="G66" s="30">
        <v>1</v>
      </c>
      <c r="H66" s="24" t="s">
        <v>48</v>
      </c>
      <c r="I66" s="23">
        <f>15451950.06/1000</f>
        <v>15451.950060000001</v>
      </c>
    </row>
    <row r="67" spans="2:9" ht="54.75" x14ac:dyDescent="0.3">
      <c r="B67" s="25" t="s">
        <v>134</v>
      </c>
      <c r="C67" s="1" t="s">
        <v>135</v>
      </c>
      <c r="D67" s="29">
        <v>43054</v>
      </c>
      <c r="E67" s="28" t="s">
        <v>148</v>
      </c>
      <c r="F67" s="28" t="s">
        <v>48</v>
      </c>
      <c r="G67" s="30">
        <v>1</v>
      </c>
      <c r="H67" s="24" t="s">
        <v>48</v>
      </c>
      <c r="I67" s="23">
        <f>5643155.76/1000</f>
        <v>5643.1557599999996</v>
      </c>
    </row>
    <row r="68" spans="2:9" ht="54.75" x14ac:dyDescent="0.3">
      <c r="B68" s="25" t="s">
        <v>136</v>
      </c>
      <c r="C68" s="1" t="s">
        <v>137</v>
      </c>
      <c r="D68" s="29">
        <v>42852</v>
      </c>
      <c r="E68" s="28" t="s">
        <v>45</v>
      </c>
      <c r="F68" s="28" t="s">
        <v>48</v>
      </c>
      <c r="G68" s="30">
        <v>1</v>
      </c>
      <c r="H68" s="24" t="s">
        <v>48</v>
      </c>
      <c r="I68" s="23">
        <f>18403647.02/1000</f>
        <v>18403.64702</v>
      </c>
    </row>
    <row r="69" spans="2:9" ht="54.75" x14ac:dyDescent="0.3">
      <c r="B69" s="25" t="s">
        <v>138</v>
      </c>
      <c r="C69" s="1" t="s">
        <v>139</v>
      </c>
      <c r="D69" s="29">
        <v>42860</v>
      </c>
      <c r="E69" s="28" t="s">
        <v>45</v>
      </c>
      <c r="F69" s="28" t="s">
        <v>48</v>
      </c>
      <c r="G69" s="30">
        <v>1</v>
      </c>
      <c r="H69" s="24" t="s">
        <v>48</v>
      </c>
      <c r="I69" s="23">
        <f>13874442.37/1000</f>
        <v>13874.442369999999</v>
      </c>
    </row>
    <row r="70" spans="2:9" ht="54.75" x14ac:dyDescent="0.3">
      <c r="B70" s="25" t="s">
        <v>140</v>
      </c>
      <c r="C70" s="1" t="s">
        <v>141</v>
      </c>
      <c r="D70" s="29">
        <v>42860</v>
      </c>
      <c r="E70" s="28" t="s">
        <v>45</v>
      </c>
      <c r="F70" s="28" t="s">
        <v>48</v>
      </c>
      <c r="G70" s="30">
        <v>1</v>
      </c>
      <c r="H70" s="24" t="s">
        <v>48</v>
      </c>
      <c r="I70" s="23">
        <f>11538188.27/1000</f>
        <v>11538.188269999999</v>
      </c>
    </row>
    <row r="71" spans="2:9" ht="54.75" x14ac:dyDescent="0.3">
      <c r="B71" s="26" t="s">
        <v>142</v>
      </c>
      <c r="C71" s="1" t="s">
        <v>143</v>
      </c>
      <c r="D71" s="29">
        <v>42304</v>
      </c>
      <c r="E71" s="28" t="s">
        <v>149</v>
      </c>
      <c r="F71" s="28" t="s">
        <v>48</v>
      </c>
      <c r="G71" s="30">
        <v>1</v>
      </c>
      <c r="H71" s="24" t="s">
        <v>48</v>
      </c>
      <c r="I71" s="23">
        <f>19663600/1000</f>
        <v>19663.599999999999</v>
      </c>
    </row>
    <row r="72" spans="2:9" ht="121.5" customHeight="1" x14ac:dyDescent="0.2">
      <c r="B72" s="33" t="s">
        <v>151</v>
      </c>
      <c r="C72" s="33" t="s">
        <v>152</v>
      </c>
      <c r="D72" s="35">
        <v>44866</v>
      </c>
      <c r="E72" s="33" t="s">
        <v>153</v>
      </c>
      <c r="F72" s="34" t="s">
        <v>48</v>
      </c>
      <c r="G72" s="32">
        <v>80</v>
      </c>
      <c r="H72" s="34" t="s">
        <v>48</v>
      </c>
      <c r="I72" s="32">
        <v>46412.9</v>
      </c>
    </row>
  </sheetData>
  <autoFilter ref="A5:I9"/>
  <mergeCells count="16">
    <mergeCell ref="A13:I13"/>
    <mergeCell ref="A16:I16"/>
    <mergeCell ref="B3:I3"/>
    <mergeCell ref="G5:G7"/>
    <mergeCell ref="C5:C7"/>
    <mergeCell ref="H5:H7"/>
    <mergeCell ref="I5:I7"/>
    <mergeCell ref="A9:I9"/>
    <mergeCell ref="H1:I1"/>
    <mergeCell ref="H2:I2"/>
    <mergeCell ref="A5:A7"/>
    <mergeCell ref="B5:B7"/>
    <mergeCell ref="D5:D7"/>
    <mergeCell ref="E5:E7"/>
    <mergeCell ref="F5:F7"/>
    <mergeCell ref="E4:I4"/>
  </mergeCells>
  <phoneticPr fontId="5" type="noConversion"/>
  <printOptions horizontalCentered="1"/>
  <pageMargins left="0.39370078740157483" right="0.39370078740157483" top="0.39370078740157483" bottom="0.39370078740157483" header="0" footer="0"/>
  <pageSetup paperSize="9" scale="28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>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samkov</dc:creator>
  <cp:lastModifiedBy>Валентина Буланова</cp:lastModifiedBy>
  <cp:lastPrinted>2021-01-19T08:48:18Z</cp:lastPrinted>
  <dcterms:created xsi:type="dcterms:W3CDTF">2013-12-16T05:40:27Z</dcterms:created>
  <dcterms:modified xsi:type="dcterms:W3CDTF">2023-12-12T08:26:56Z</dcterms:modified>
</cp:coreProperties>
</file>